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Users\user\JDS Office Dropbox\認定業務\◆◆◆専門医共通\20260218_症例報告Excel版\HP更新依頼用\"/>
    </mc:Choice>
  </mc:AlternateContent>
  <xr:revisionPtr revIDLastSave="0" documentId="13_ncr:1_{1A2F3EB0-FD77-4FDB-B30E-18337008484A}" xr6:coauthVersionLast="47" xr6:coauthVersionMax="47" xr10:uidLastSave="{00000000-0000-0000-0000-000000000000}"/>
  <bookViews>
    <workbookView xWindow="-108" yWindow="-108" windowWidth="23256" windowHeight="12456" xr2:uid="{D4849AD8-30DD-4DB4-9B1D-50AA338FFBC5}"/>
  </bookViews>
  <sheets>
    <sheet name="症例報告" sheetId="1" r:id="rId1"/>
  </sheets>
  <definedNames>
    <definedName name="_xlnm.Print_Area" localSheetId="0">症例報告!$A$1:$CH$90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7" i="1" l="1"/>
  <c r="CJ88" i="1"/>
  <c r="CJ87" i="1"/>
  <c r="CJ86" i="1"/>
  <c r="CJ85" i="1"/>
  <c r="CJ84" i="1"/>
  <c r="CJ83" i="1"/>
  <c r="CJ82" i="1"/>
  <c r="CJ81" i="1"/>
  <c r="CJ80" i="1"/>
  <c r="CJ79" i="1"/>
  <c r="CJ78" i="1"/>
  <c r="CJ77" i="1"/>
  <c r="CJ76" i="1"/>
  <c r="CJ75" i="1"/>
  <c r="CJ74" i="1"/>
  <c r="CJ73" i="1"/>
  <c r="CJ72" i="1"/>
  <c r="CJ71" i="1"/>
  <c r="CJ70" i="1"/>
  <c r="CJ69" i="1"/>
  <c r="CJ68" i="1"/>
  <c r="CJ67" i="1"/>
  <c r="CJ66" i="1"/>
  <c r="CK65" i="1"/>
  <c r="CJ65" i="1"/>
  <c r="CK64" i="1"/>
  <c r="CJ64" i="1"/>
  <c r="CK63" i="1"/>
  <c r="CJ63" i="1"/>
  <c r="CK62" i="1"/>
  <c r="CJ62" i="1"/>
  <c r="CK61" i="1"/>
  <c r="CJ61" i="1"/>
  <c r="CK60" i="1"/>
  <c r="CJ60" i="1"/>
  <c r="CK59" i="1"/>
  <c r="CJ59" i="1"/>
  <c r="CK58" i="1"/>
  <c r="CJ58" i="1"/>
  <c r="CK57" i="1"/>
  <c r="CJ57" i="1"/>
  <c r="CK56" i="1"/>
  <c r="CJ56" i="1"/>
  <c r="CK55" i="1"/>
  <c r="CJ55" i="1"/>
  <c r="CK54" i="1"/>
  <c r="CJ54" i="1"/>
  <c r="CK53" i="1"/>
  <c r="CJ53" i="1"/>
  <c r="CK52" i="1"/>
  <c r="CJ52" i="1"/>
  <c r="CK51" i="1"/>
  <c r="CJ51" i="1"/>
  <c r="CK50" i="1"/>
  <c r="CJ50" i="1"/>
  <c r="CJ20" i="1"/>
  <c r="CD78" i="1"/>
  <c r="BM84" i="1"/>
  <c r="BM39" i="1"/>
  <c r="CD33" i="1"/>
  <c r="CK13" i="1"/>
  <c r="CJ8" i="1"/>
  <c r="CJ43" i="1"/>
  <c r="CJ42" i="1"/>
  <c r="CJ41" i="1"/>
  <c r="CJ40" i="1"/>
  <c r="CJ39" i="1"/>
  <c r="CJ38" i="1"/>
  <c r="CJ37" i="1"/>
  <c r="CJ36" i="1"/>
  <c r="CJ35" i="1"/>
  <c r="CJ34" i="1"/>
  <c r="CJ33" i="1"/>
  <c r="CJ32" i="1"/>
  <c r="CJ31" i="1"/>
  <c r="CJ30" i="1"/>
  <c r="CJ29" i="1"/>
  <c r="CJ28" i="1"/>
  <c r="CJ27" i="1"/>
  <c r="CJ26" i="1"/>
  <c r="CJ25" i="1"/>
  <c r="CJ24" i="1"/>
  <c r="CJ23" i="1"/>
  <c r="CJ22" i="1"/>
  <c r="CJ21" i="1"/>
  <c r="CJ19" i="1"/>
  <c r="CJ18" i="1"/>
  <c r="CJ17" i="1"/>
  <c r="CJ16" i="1"/>
  <c r="CJ15" i="1"/>
  <c r="CJ14" i="1"/>
  <c r="CJ13" i="1"/>
  <c r="CJ12" i="1"/>
  <c r="CJ11" i="1"/>
  <c r="CJ10" i="1"/>
  <c r="CJ9" i="1"/>
  <c r="CK7" i="1"/>
  <c r="CK6" i="1"/>
  <c r="CK5" i="1"/>
  <c r="CK19" i="1"/>
  <c r="CK18" i="1"/>
  <c r="CK17" i="1"/>
  <c r="CK16" i="1"/>
  <c r="CK15" i="1"/>
  <c r="CK14" i="1"/>
  <c r="CK12" i="1"/>
  <c r="CK11" i="1"/>
  <c r="CK10" i="1"/>
  <c r="CK9" i="1"/>
  <c r="CK8" i="1"/>
  <c r="CJ5" i="1"/>
  <c r="CJ6" i="1"/>
  <c r="CJ7" i="1"/>
  <c r="BC45" i="1" l="1"/>
  <c r="BC90" i="1"/>
  <c r="BP79" i="1"/>
  <c r="M64" i="1"/>
  <c r="AR57" i="1"/>
  <c r="AR12" i="1" l="1"/>
  <c r="M19" i="1"/>
  <c r="CK20" i="1" l="1"/>
  <c r="B2" i="1" s="1"/>
  <c r="BP34" i="1"/>
</calcChain>
</file>

<file path=xl/sharedStrings.xml><?xml version="1.0" encoding="utf-8"?>
<sst xmlns="http://schemas.openxmlformats.org/spreadsheetml/2006/main" count="223" uniqueCount="98">
  <si>
    <t>患者氏名(イニシャル)</t>
    <rPh sb="0" eb="2">
      <t>カンジャ</t>
    </rPh>
    <rPh sb="2" eb="4">
      <t>シメイ</t>
    </rPh>
    <phoneticPr fontId="1"/>
  </si>
  <si>
    <t>性別</t>
    <rPh sb="0" eb="2">
      <t>セイベツ</t>
    </rPh>
    <phoneticPr fontId="2"/>
  </si>
  <si>
    <t>年齢</t>
    <rPh sb="0" eb="2">
      <t>ネンレイ</t>
    </rPh>
    <phoneticPr fontId="2"/>
  </si>
  <si>
    <t>姓</t>
    <rPh sb="0" eb="1">
      <t>セイ</t>
    </rPh>
    <phoneticPr fontId="1"/>
  </si>
  <si>
    <t>名</t>
    <rPh sb="0" eb="1">
      <t>メイ</t>
    </rPh>
    <phoneticPr fontId="1"/>
  </si>
  <si>
    <t>年</t>
    <rPh sb="0" eb="1">
      <t>ネン</t>
    </rPh>
    <phoneticPr fontId="2"/>
  </si>
  <si>
    <t>月</t>
    <rPh sb="0" eb="1">
      <t>ガツ</t>
    </rPh>
    <phoneticPr fontId="2"/>
  </si>
  <si>
    <t>から</t>
    <phoneticPr fontId="2"/>
  </si>
  <si>
    <t>まで</t>
    <phoneticPr fontId="2"/>
  </si>
  <si>
    <t>身長</t>
    <rPh sb="0" eb="2">
      <t>シンチョウ</t>
    </rPh>
    <phoneticPr fontId="1"/>
  </si>
  <si>
    <t>cm</t>
    <phoneticPr fontId="2"/>
  </si>
  <si>
    <t>体重</t>
    <rPh sb="0" eb="2">
      <t>タイジュウ</t>
    </rPh>
    <phoneticPr fontId="2"/>
  </si>
  <si>
    <t>kg</t>
    <phoneticPr fontId="2"/>
  </si>
  <si>
    <t>BMI</t>
    <phoneticPr fontId="2"/>
  </si>
  <si>
    <t>kg/㎡</t>
  </si>
  <si>
    <t>糖尿病の診断を受けた年齢</t>
    <rPh sb="0" eb="3">
      <t>トウニョウビョウ</t>
    </rPh>
    <rPh sb="4" eb="6">
      <t>シンダン</t>
    </rPh>
    <rPh sb="7" eb="8">
      <t>ウ</t>
    </rPh>
    <rPh sb="10" eb="12">
      <t>ネンレイ</t>
    </rPh>
    <phoneticPr fontId="1"/>
  </si>
  <si>
    <t>歳</t>
    <rPh sb="0" eb="1">
      <t>サイ</t>
    </rPh>
    <phoneticPr fontId="2"/>
  </si>
  <si>
    <t>病型</t>
    <rPh sb="0" eb="2">
      <t>ビョウガタ</t>
    </rPh>
    <phoneticPr fontId="2"/>
  </si>
  <si>
    <t>文字数：</t>
    <rPh sb="0" eb="3">
      <t>モジスウ</t>
    </rPh>
    <phoneticPr fontId="2"/>
  </si>
  <si>
    <t>病態</t>
    <rPh sb="0" eb="2">
      <t>ビョウタイ</t>
    </rPh>
    <phoneticPr fontId="2"/>
  </si>
  <si>
    <t>①1型と診断した根拠</t>
    <rPh sb="2" eb="3">
      <t>ガタ</t>
    </rPh>
    <rPh sb="4" eb="6">
      <t>シンダン</t>
    </rPh>
    <rPh sb="8" eb="10">
      <t>コンキョ</t>
    </rPh>
    <phoneticPr fontId="2"/>
  </si>
  <si>
    <t>HbA1c</t>
    <phoneticPr fontId="2"/>
  </si>
  <si>
    <t>%</t>
    <phoneticPr fontId="2"/>
  </si>
  <si>
    <t>施設名および診療科名</t>
    <rPh sb="0" eb="3">
      <t>シセツメイ</t>
    </rPh>
    <rPh sb="6" eb="10">
      <t>シンリョウカメイ</t>
    </rPh>
    <phoneticPr fontId="2"/>
  </si>
  <si>
    <t>患者ID（診療記録番号）</t>
    <rPh sb="0" eb="2">
      <t>カンジャ</t>
    </rPh>
    <rPh sb="5" eb="11">
      <t>シンリョウキロクバンゴウ</t>
    </rPh>
    <phoneticPr fontId="1"/>
  </si>
  <si>
    <t>症例の概略</t>
    <rPh sb="0" eb="2">
      <t>ショウレイ</t>
    </rPh>
    <rPh sb="3" eb="5">
      <t>ガイリャク</t>
    </rPh>
    <phoneticPr fontId="2"/>
  </si>
  <si>
    <t>糖尿病性合併症およびその他併発症の状態</t>
    <rPh sb="0" eb="7">
      <t>トウニョウビョウセイガッペイショウ</t>
    </rPh>
    <rPh sb="12" eb="16">
      <t>タヘイハツショウ</t>
    </rPh>
    <rPh sb="17" eb="19">
      <t>ジョウタイ</t>
    </rPh>
    <phoneticPr fontId="2"/>
  </si>
  <si>
    <t>日</t>
    <rPh sb="0" eb="1">
      <t>ニチ</t>
    </rPh>
    <phoneticPr fontId="2"/>
  </si>
  <si>
    <t>eGFR</t>
    <phoneticPr fontId="2"/>
  </si>
  <si>
    <t>尿アルブミン</t>
    <rPh sb="0" eb="1">
      <t>ニョウ</t>
    </rPh>
    <phoneticPr fontId="2"/>
  </si>
  <si>
    <t>mg/gCr</t>
    <phoneticPr fontId="2"/>
  </si>
  <si>
    <t>※定量の場合は単位も入力</t>
    <rPh sb="1" eb="3">
      <t>テイリョウ</t>
    </rPh>
    <rPh sb="4" eb="6">
      <t>バアイ</t>
    </rPh>
    <rPh sb="7" eb="9">
      <t>タンイ</t>
    </rPh>
    <rPh sb="10" eb="12">
      <t>ニュウリョク</t>
    </rPh>
    <phoneticPr fontId="2"/>
  </si>
  <si>
    <t>有</t>
  </si>
  <si>
    <t>「病期分類」にて</t>
  </si>
  <si>
    <t>尿タンパク</t>
    <rPh sb="0" eb="1">
      <t>ニョウ</t>
    </rPh>
    <phoneticPr fontId="2"/>
  </si>
  <si>
    <t>「その他」の内容を記載</t>
    <rPh sb="3" eb="4">
      <t>タ</t>
    </rPh>
    <rPh sb="6" eb="8">
      <t>ナイヨウ</t>
    </rPh>
    <rPh sb="9" eb="11">
      <t>キサイ</t>
    </rPh>
    <phoneticPr fontId="2"/>
  </si>
  <si>
    <t>糖尿病性大血管症</t>
    <rPh sb="0" eb="4">
      <t>トウニョウビョウセイ</t>
    </rPh>
    <rPh sb="4" eb="7">
      <t>ダイケッカン</t>
    </rPh>
    <rPh sb="7" eb="8">
      <t>ショウ</t>
    </rPh>
    <phoneticPr fontId="2"/>
  </si>
  <si>
    <t>「糖尿病性大血管症」有の場合、以下複数選択可</t>
    <rPh sb="10" eb="11">
      <t>アリ</t>
    </rPh>
    <rPh sb="12" eb="14">
      <t>バアイ</t>
    </rPh>
    <rPh sb="15" eb="21">
      <t>イカフクスウセンタク</t>
    </rPh>
    <rPh sb="21" eb="22">
      <t>カ</t>
    </rPh>
    <phoneticPr fontId="2"/>
  </si>
  <si>
    <t>血圧</t>
    <rPh sb="0" eb="2">
      <t>ケツアツ</t>
    </rPh>
    <phoneticPr fontId="2"/>
  </si>
  <si>
    <t>／</t>
    <phoneticPr fontId="2"/>
  </si>
  <si>
    <t>mmHg</t>
    <phoneticPr fontId="2"/>
  </si>
  <si>
    <t>治療法（最終受診時）</t>
    <rPh sb="0" eb="3">
      <t>チリョウホウ</t>
    </rPh>
    <rPh sb="4" eb="9">
      <t>サイシュウジュシンジ</t>
    </rPh>
    <phoneticPr fontId="2"/>
  </si>
  <si>
    <t>高血圧症</t>
    <rPh sb="0" eb="4">
      <t>コウケツアツショウ</t>
    </rPh>
    <phoneticPr fontId="2"/>
  </si>
  <si>
    <t>血糖自己測定</t>
    <rPh sb="0" eb="2">
      <t>ケットウ</t>
    </rPh>
    <rPh sb="2" eb="4">
      <t>ジコ</t>
    </rPh>
    <rPh sb="4" eb="6">
      <t>ソクテイ</t>
    </rPh>
    <phoneticPr fontId="2"/>
  </si>
  <si>
    <t>脂質異常症</t>
    <rPh sb="0" eb="5">
      <t>シシツイジョウショウ</t>
    </rPh>
    <phoneticPr fontId="2"/>
  </si>
  <si>
    <t>降圧薬</t>
    <rPh sb="0" eb="3">
      <t>コウアツヤク</t>
    </rPh>
    <phoneticPr fontId="2"/>
  </si>
  <si>
    <t>脂質治療薬</t>
    <rPh sb="0" eb="5">
      <t>シシツチリョウヤク</t>
    </rPh>
    <phoneticPr fontId="2"/>
  </si>
  <si>
    <t>(</t>
    <phoneticPr fontId="2"/>
  </si>
  <si>
    <t>指示食事エネルギー量</t>
    <rPh sb="0" eb="4">
      <t>シジショクジ</t>
    </rPh>
    <rPh sb="9" eb="10">
      <t>リョウ</t>
    </rPh>
    <phoneticPr fontId="2"/>
  </si>
  <si>
    <t>/kg目標体重]/日</t>
    <rPh sb="3" eb="7">
      <t>モクヒョウタイジュウ</t>
    </rPh>
    <rPh sb="9" eb="10">
      <t>ニチ</t>
    </rPh>
    <phoneticPr fontId="2"/>
  </si>
  <si>
    <t>エネルギー設定のための目標BMI</t>
    <phoneticPr fontId="2"/>
  </si>
  <si>
    <t>タンパク制限</t>
    <rPh sb="4" eb="6">
      <t>セイゲン</t>
    </rPh>
    <phoneticPr fontId="2"/>
  </si>
  <si>
    <t>運動療法</t>
    <rPh sb="0" eb="4">
      <t>ウンドウリョウホウ</t>
    </rPh>
    <phoneticPr fontId="2"/>
  </si>
  <si>
    <t>)g未満/日</t>
    <rPh sb="2" eb="4">
      <t>ミマン</t>
    </rPh>
    <rPh sb="5" eb="6">
      <t>ニチ</t>
    </rPh>
    <phoneticPr fontId="2"/>
  </si>
  <si>
    <t>)g/日</t>
    <rPh sb="3" eb="4">
      <t>ニチ</t>
    </rPh>
    <phoneticPr fontId="2"/>
  </si>
  <si>
    <t>経口血糖降下薬</t>
    <rPh sb="0" eb="7">
      <t>ケイコウケットウコウカヤク</t>
    </rPh>
    <phoneticPr fontId="2"/>
  </si>
  <si>
    <t>受持期間（西暦で記載）</t>
    <rPh sb="0" eb="2">
      <t>ジュジ</t>
    </rPh>
    <rPh sb="2" eb="4">
      <t>キカン</t>
    </rPh>
    <rPh sb="5" eb="7">
      <t>セイレキ</t>
    </rPh>
    <rPh sb="8" eb="10">
      <t>キサイ</t>
    </rPh>
    <phoneticPr fontId="1"/>
  </si>
  <si>
    <t>超速効/速効</t>
    <rPh sb="0" eb="1">
      <t>チョウ</t>
    </rPh>
    <phoneticPr fontId="2"/>
  </si>
  <si>
    <t>持効/NPH</t>
    <rPh sb="0" eb="1">
      <t>モ</t>
    </rPh>
    <phoneticPr fontId="2"/>
  </si>
  <si>
    <t>混合/配合</t>
    <rPh sb="0" eb="2">
      <t>コンゴウ</t>
    </rPh>
    <rPh sb="3" eb="5">
      <t>ハイゴウ</t>
    </rPh>
    <phoneticPr fontId="2"/>
  </si>
  <si>
    <t>単位</t>
    <rPh sb="0" eb="2">
      <t>タンイ</t>
    </rPh>
    <phoneticPr fontId="2"/>
  </si>
  <si>
    <t>朝</t>
    <rPh sb="0" eb="1">
      <t>アサ</t>
    </rPh>
    <phoneticPr fontId="2"/>
  </si>
  <si>
    <t>昼</t>
    <rPh sb="0" eb="1">
      <t>ヒル</t>
    </rPh>
    <phoneticPr fontId="2"/>
  </si>
  <si>
    <t>夕</t>
    <rPh sb="0" eb="1">
      <t>ユウ</t>
    </rPh>
    <phoneticPr fontId="2"/>
  </si>
  <si>
    <t>眠</t>
    <rPh sb="0" eb="1">
      <t>ネム</t>
    </rPh>
    <phoneticPr fontId="2"/>
  </si>
  <si>
    <t>1日総インスリン量</t>
    <rPh sb="1" eb="3">
      <t>ニチソウ</t>
    </rPh>
    <rPh sb="8" eb="9">
      <t>リョウ</t>
    </rPh>
    <phoneticPr fontId="2"/>
  </si>
  <si>
    <t>注射薬インスリン</t>
    <phoneticPr fontId="2"/>
  </si>
  <si>
    <t>インクレチン関連注射薬</t>
    <phoneticPr fontId="2"/>
  </si>
  <si>
    <t>その他の指標</t>
    <phoneticPr fontId="2"/>
  </si>
  <si>
    <t>③具体的な病型・病態とその理由</t>
    <rPh sb="1" eb="4">
      <t>グタイテキ</t>
    </rPh>
    <rPh sb="5" eb="7">
      <t>ビョウガタ</t>
    </rPh>
    <rPh sb="8" eb="10">
      <t>ビョウタイ</t>
    </rPh>
    <rPh sb="13" eb="15">
      <t>リユウ</t>
    </rPh>
    <phoneticPr fontId="2"/>
  </si>
  <si>
    <t>以下いずれかを記載</t>
    <rPh sb="0" eb="2">
      <t>イカ</t>
    </rPh>
    <rPh sb="7" eb="9">
      <t>キサイ</t>
    </rPh>
    <phoneticPr fontId="2"/>
  </si>
  <si>
    <t>②インスリン依存状態と診断した根拠</t>
    <rPh sb="6" eb="10">
      <t>イゾンジョウタイ</t>
    </rPh>
    <rPh sb="11" eb="13">
      <t>シンダン</t>
    </rPh>
    <rPh sb="15" eb="17">
      <t>コンキョ</t>
    </rPh>
    <phoneticPr fontId="2"/>
  </si>
  <si>
    <t>※混合/配合を処方している場合、[混合50mix]などを以下に記載すること</t>
    <rPh sb="1" eb="3">
      <t>コンゴウ</t>
    </rPh>
    <rPh sb="4" eb="6">
      <t>ハイゴウ</t>
    </rPh>
    <rPh sb="7" eb="9">
      <t>ショホウ</t>
    </rPh>
    <rPh sb="13" eb="15">
      <t>バアイ</t>
    </rPh>
    <rPh sb="17" eb="19">
      <t>コンゴウ</t>
    </rPh>
    <rPh sb="28" eb="30">
      <t>イカ</t>
    </rPh>
    <rPh sb="31" eb="33">
      <t>キサイ</t>
    </rPh>
    <phoneticPr fontId="2"/>
  </si>
  <si>
    <t>薬品名</t>
    <rPh sb="0" eb="3">
      <t>ヤクヒンメイ</t>
    </rPh>
    <phoneticPr fontId="2"/>
  </si>
  <si>
    <t>用法・容量</t>
    <rPh sb="0" eb="2">
      <t>ヨウホウ</t>
    </rPh>
    <rPh sb="3" eb="5">
      <t>ヨウリョウ</t>
    </rPh>
    <phoneticPr fontId="2"/>
  </si>
  <si>
    <t>持効型 週1回</t>
    <rPh sb="0" eb="1">
      <t>モ</t>
    </rPh>
    <rPh sb="2" eb="3">
      <t>ガタ</t>
    </rPh>
    <rPh sb="4" eb="5">
      <t>シュウ</t>
    </rPh>
    <rPh sb="6" eb="7">
      <t>カイ</t>
    </rPh>
    <phoneticPr fontId="2"/>
  </si>
  <si>
    <t>CSIIの場合:basal投与量</t>
    <rPh sb="5" eb="7">
      <t>バアイ</t>
    </rPh>
    <rPh sb="13" eb="16">
      <t>トウヨリョウ</t>
    </rPh>
    <phoneticPr fontId="2"/>
  </si>
  <si>
    <t>単位/日</t>
    <rPh sb="0" eb="2">
      <t>タンイ</t>
    </rPh>
    <rPh sb="3" eb="4">
      <t>ヒ</t>
    </rPh>
    <phoneticPr fontId="2"/>
  </si>
  <si>
    <t>インスリン含有 ※配合剤の場合</t>
    <rPh sb="5" eb="7">
      <t>ガンユウ</t>
    </rPh>
    <rPh sb="9" eb="12">
      <t>ハイゴウザイ</t>
    </rPh>
    <rPh sb="13" eb="15">
      <t>バアイ</t>
    </rPh>
    <phoneticPr fontId="2"/>
  </si>
  <si>
    <t>※bolus投与量は「超速効/速効」欄に記載すること</t>
  </si>
  <si>
    <t>申請者氏名</t>
    <rPh sb="0" eb="5">
      <t>シンセイシャシメイ</t>
    </rPh>
    <phoneticPr fontId="2"/>
  </si>
  <si>
    <t>No.</t>
    <phoneticPr fontId="2"/>
  </si>
  <si>
    <t>症　例　報　告　用　紙</t>
    <rPh sb="0" eb="1">
      <t>ショウ</t>
    </rPh>
    <rPh sb="2" eb="3">
      <t>レイ</t>
    </rPh>
    <rPh sb="4" eb="5">
      <t>ポウ</t>
    </rPh>
    <rPh sb="6" eb="7">
      <t>コク</t>
    </rPh>
    <rPh sb="8" eb="9">
      <t>ヨウ</t>
    </rPh>
    <rPh sb="10" eb="11">
      <t>カミ</t>
    </rPh>
    <phoneticPr fontId="2"/>
  </si>
  <si>
    <t>5期を選択した場合のみ選択</t>
    <rPh sb="11" eb="13">
      <t>センタク</t>
    </rPh>
    <phoneticPr fontId="2"/>
  </si>
  <si>
    <t>「インクレチン関連注射薬」有の場合は以下記載</t>
    <rPh sb="13" eb="14">
      <t>アリ</t>
    </rPh>
    <rPh sb="15" eb="17">
      <t>バアイ</t>
    </rPh>
    <rPh sb="18" eb="20">
      <t>イカ</t>
    </rPh>
    <rPh sb="20" eb="22">
      <t>キサイ</t>
    </rPh>
    <phoneticPr fontId="2"/>
  </si>
  <si>
    <t>用法・容量</t>
    <phoneticPr fontId="2"/>
  </si>
  <si>
    <t>「降圧薬」/「脂質治療薬」の情報を以下記載</t>
    <rPh sb="7" eb="9">
      <t>シシツ</t>
    </rPh>
    <rPh sb="9" eb="12">
      <t>チリョウヤク</t>
    </rPh>
    <rPh sb="14" eb="16">
      <t>ジョウホウ</t>
    </rPh>
    <rPh sb="17" eb="19">
      <t>イカ</t>
    </rPh>
    <rPh sb="19" eb="21">
      <t>キサイ</t>
    </rPh>
    <phoneticPr fontId="2"/>
  </si>
  <si>
    <t>※GAや1,5-AG、CGM例ではTIR,TBR</t>
    <phoneticPr fontId="2"/>
  </si>
  <si>
    <t>「経口血糖降下薬」の情報を以下に記載</t>
    <rPh sb="1" eb="8">
      <t>ケイコウケットウコウカヤク</t>
    </rPh>
    <rPh sb="10" eb="12">
      <t>ジョウホウ</t>
    </rPh>
    <rPh sb="13" eb="15">
      <t>イカ</t>
    </rPh>
    <rPh sb="16" eb="18">
      <t>キサイ</t>
    </rPh>
    <phoneticPr fontId="2"/>
  </si>
  <si>
    <t>（100文字以上200文字以内で簡潔に記載）</t>
  </si>
  <si>
    <t>糖尿病性腎症病期分類</t>
    <rPh sb="0" eb="4">
      <t>トウニョウビョウセイ</t>
    </rPh>
    <rPh sb="4" eb="6">
      <t>ジンショウ</t>
    </rPh>
    <phoneticPr fontId="2"/>
  </si>
  <si>
    <t>糖尿病網膜症</t>
  </si>
  <si>
    <t>kcal</t>
    <phoneticPr fontId="2"/>
  </si>
  <si>
    <t>[</t>
  </si>
  <si>
    <t>「糖尿病性神経障害」有の場合、以下から複数選択可</t>
    <phoneticPr fontId="2"/>
  </si>
  <si>
    <t>糖尿病性神経障害</t>
    <phoneticPr fontId="2"/>
  </si>
  <si>
    <t>食塩制限</t>
    <rPh sb="0" eb="2">
      <t>ショクエン</t>
    </rPh>
    <rPh sb="2" eb="4">
      <t>セイゲン</t>
    </rPh>
    <phoneticPr fontId="2"/>
  </si>
  <si>
    <t>◆入力内容エラーチェックリスト（最後まで入力後、以下がすべて消えていることを確認してください）</t>
    <rPh sb="1" eb="5">
      <t>ニュウリョクナイヨウ</t>
    </rPh>
    <rPh sb="16" eb="18">
      <t>サイゴ</t>
    </rPh>
    <rPh sb="20" eb="23">
      <t>ニュウリョクゴ</t>
    </rPh>
    <rPh sb="24" eb="26">
      <t>イカ</t>
    </rPh>
    <rPh sb="30" eb="31">
      <t>キ</t>
    </rPh>
    <rPh sb="38" eb="40">
      <t>カクニン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</si>
</sst>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b/>
      <sz val="24"/>
      <color theme="1"/>
      <name val="Meiryo UI"/>
      <family val="3"/>
      <charset val="128"/>
    </font>
    <font>
      <sz val="16"/>
      <color theme="1"/>
      <name val="Meiryo UI"/>
      <family val="3"/>
      <charset val="128"/>
    </font>
    <font>
      <b/>
      <sz val="12"/>
      <color rgb="FFFF0000"/>
      <name val="Meiryo UI"/>
      <family val="3"/>
      <charset val="128"/>
    </font>
    <font>
      <sz val="20"/>
      <color theme="1"/>
      <name val="Meiryo UI"/>
      <family val="3"/>
      <charset val="128"/>
    </font>
    <font>
      <b/>
      <sz val="20"/>
      <color theme="1"/>
      <name val="Meiryo UI"/>
      <family val="3"/>
      <charset val="128"/>
    </font>
    <font>
      <b/>
      <sz val="20"/>
      <name val="Meiryo UI"/>
      <family val="3"/>
      <charset val="128"/>
    </font>
    <font>
      <sz val="20"/>
      <color rgb="FFFF0000"/>
      <name val="Meiryo UI"/>
      <family val="3"/>
      <charset val="128"/>
    </font>
    <font>
      <b/>
      <sz val="20"/>
      <color rgb="FFFF0000"/>
      <name val="Meiryo UI"/>
      <family val="3"/>
      <charset val="128"/>
    </font>
    <font>
      <b/>
      <sz val="18"/>
      <color rgb="FFFF0000"/>
      <name val="Meiryo UI"/>
      <family val="3"/>
      <charset val="128"/>
    </font>
    <font>
      <sz val="18"/>
      <color theme="1"/>
      <name val="Meiryo UI"/>
      <family val="3"/>
      <charset val="128"/>
    </font>
    <font>
      <b/>
      <sz val="28"/>
      <color rgb="FFFF0000"/>
      <name val="Meiryo UI"/>
      <family val="3"/>
      <charset val="128"/>
    </font>
    <font>
      <b/>
      <sz val="28"/>
      <color theme="0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0070C0"/>
        <bgColor indexed="64"/>
      </patternFill>
    </fill>
  </fills>
  <borders count="3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70">
    <xf numFmtId="0" fontId="0" fillId="0" borderId="0" xfId="0">
      <alignment vertical="center"/>
    </xf>
    <xf numFmtId="0" fontId="7" fillId="0" borderId="0" xfId="0" applyFont="1">
      <alignment vertical="center"/>
    </xf>
    <xf numFmtId="0" fontId="8" fillId="0" borderId="0" xfId="0" applyFont="1" applyAlignment="1"/>
    <xf numFmtId="0" fontId="3" fillId="0" borderId="0" xfId="0" applyFont="1">
      <alignment vertical="center"/>
    </xf>
    <xf numFmtId="0" fontId="8" fillId="0" borderId="0" xfId="0" applyFont="1" applyAlignment="1">
      <alignment horizontal="right" vertical="center" shrinkToFit="1"/>
    </xf>
    <xf numFmtId="0" fontId="8" fillId="0" borderId="0" xfId="0" applyFont="1" applyAlignment="1">
      <alignment horizontal="right" vertical="center"/>
    </xf>
    <xf numFmtId="0" fontId="7" fillId="0" borderId="25" xfId="0" applyFont="1" applyBorder="1">
      <alignment vertical="center"/>
    </xf>
    <xf numFmtId="0" fontId="7" fillId="0" borderId="18" xfId="0" applyFont="1" applyBorder="1">
      <alignment vertical="center"/>
    </xf>
    <xf numFmtId="0" fontId="8" fillId="0" borderId="0" xfId="0" applyFont="1">
      <alignment vertical="center"/>
    </xf>
    <xf numFmtId="0" fontId="7" fillId="0" borderId="19" xfId="0" applyFont="1" applyBorder="1">
      <alignment vertical="center"/>
    </xf>
    <xf numFmtId="0" fontId="7" fillId="0" borderId="20" xfId="0" applyFont="1" applyBorder="1">
      <alignment vertical="center"/>
    </xf>
    <xf numFmtId="0" fontId="8" fillId="0" borderId="30" xfId="0" applyFont="1" applyBorder="1" applyAlignment="1">
      <alignment horizontal="center" vertical="center"/>
    </xf>
    <xf numFmtId="0" fontId="7" fillId="0" borderId="21" xfId="0" applyFont="1" applyBorder="1">
      <alignment vertical="center"/>
    </xf>
    <xf numFmtId="0" fontId="7" fillId="0" borderId="1" xfId="0" applyFont="1" applyBorder="1">
      <alignment vertical="center"/>
    </xf>
    <xf numFmtId="0" fontId="7" fillId="0" borderId="17" xfId="0" applyFont="1" applyBorder="1">
      <alignment vertical="center"/>
    </xf>
    <xf numFmtId="0" fontId="7" fillId="0" borderId="16" xfId="0" applyFont="1" applyBorder="1">
      <alignment vertical="center"/>
    </xf>
    <xf numFmtId="0" fontId="7" fillId="0" borderId="22" xfId="0" applyFont="1" applyBorder="1">
      <alignment vertical="center"/>
    </xf>
    <xf numFmtId="0" fontId="12" fillId="0" borderId="6" xfId="0" applyFont="1" applyBorder="1">
      <alignment vertical="center"/>
    </xf>
    <xf numFmtId="0" fontId="3" fillId="0" borderId="13" xfId="0" applyFont="1" applyBorder="1">
      <alignment vertical="center"/>
    </xf>
    <xf numFmtId="0" fontId="3" fillId="0" borderId="14" xfId="0" applyFont="1" applyBorder="1">
      <alignment vertical="center"/>
    </xf>
    <xf numFmtId="0" fontId="3" fillId="0" borderId="15" xfId="0" applyFont="1" applyBorder="1">
      <alignment vertical="center"/>
    </xf>
    <xf numFmtId="0" fontId="7" fillId="0" borderId="0" xfId="0" applyFont="1" applyAlignment="1">
      <alignment horizontal="left" vertical="center"/>
    </xf>
    <xf numFmtId="0" fontId="7" fillId="0" borderId="1" xfId="0" applyFont="1" applyBorder="1" applyAlignment="1">
      <alignment horizontal="right" vertical="center"/>
    </xf>
    <xf numFmtId="0" fontId="9" fillId="0" borderId="0" xfId="0" applyFont="1">
      <alignment vertical="center"/>
    </xf>
    <xf numFmtId="0" fontId="8" fillId="0" borderId="2" xfId="0" applyFont="1" applyBorder="1" applyAlignment="1">
      <alignment horizontal="right" vertical="center" shrinkToFit="1"/>
    </xf>
    <xf numFmtId="0" fontId="7" fillId="0" borderId="2" xfId="0" applyFont="1" applyBorder="1">
      <alignment vertical="center"/>
    </xf>
    <xf numFmtId="0" fontId="7" fillId="0" borderId="0" xfId="0" applyFont="1" applyAlignment="1">
      <alignment horizontal="right" vertical="center"/>
    </xf>
    <xf numFmtId="0" fontId="10" fillId="0" borderId="0" xfId="0" applyFont="1">
      <alignment vertical="center"/>
    </xf>
    <xf numFmtId="0" fontId="7" fillId="0" borderId="33" xfId="0" applyFont="1" applyBorder="1">
      <alignment vertical="center"/>
    </xf>
    <xf numFmtId="0" fontId="7" fillId="0" borderId="13" xfId="0" applyFont="1" applyBorder="1">
      <alignment vertical="center"/>
    </xf>
    <xf numFmtId="0" fontId="7" fillId="0" borderId="14" xfId="0" applyFont="1" applyBorder="1">
      <alignment vertical="center"/>
    </xf>
    <xf numFmtId="0" fontId="11" fillId="0" borderId="14" xfId="0" applyFont="1" applyBorder="1">
      <alignment vertical="center"/>
    </xf>
    <xf numFmtId="0" fontId="8" fillId="0" borderId="0" xfId="0" applyFont="1" applyAlignment="1">
      <alignment horizontal="left" vertical="center"/>
    </xf>
    <xf numFmtId="0" fontId="7" fillId="0" borderId="1" xfId="0" applyFont="1" applyBorder="1" applyAlignment="1">
      <alignment vertical="center" shrinkToFit="1"/>
    </xf>
    <xf numFmtId="0" fontId="7" fillId="0" borderId="23" xfId="0" applyFont="1" applyBorder="1">
      <alignment vertical="center"/>
    </xf>
    <xf numFmtId="0" fontId="7" fillId="0" borderId="15" xfId="0" applyFont="1" applyBorder="1">
      <alignment vertical="center"/>
    </xf>
    <xf numFmtId="0" fontId="11" fillId="0" borderId="21" xfId="0" applyFont="1" applyBorder="1" applyAlignment="1">
      <alignment vertical="center" shrinkToFit="1"/>
    </xf>
    <xf numFmtId="0" fontId="11" fillId="0" borderId="0" xfId="0" applyFont="1" applyAlignment="1">
      <alignment vertical="center" shrinkToFit="1"/>
    </xf>
    <xf numFmtId="0" fontId="11" fillId="0" borderId="1" xfId="0" applyFont="1" applyBorder="1" applyAlignment="1">
      <alignment vertical="center" shrinkToFit="1"/>
    </xf>
    <xf numFmtId="0" fontId="13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7" fillId="0" borderId="0" xfId="0" applyFont="1" applyAlignment="1">
      <alignment vertical="center" shrinkToFit="1"/>
    </xf>
    <xf numFmtId="0" fontId="7" fillId="0" borderId="26" xfId="0" applyFont="1" applyBorder="1">
      <alignment vertical="center"/>
    </xf>
    <xf numFmtId="0" fontId="7" fillId="0" borderId="25" xfId="0" applyFont="1" applyBorder="1" applyAlignment="1">
      <alignment horizontal="right" vertical="center"/>
    </xf>
    <xf numFmtId="0" fontId="7" fillId="0" borderId="28" xfId="0" applyFont="1" applyBorder="1" applyAlignment="1">
      <alignment vertical="center" shrinkToFit="1"/>
    </xf>
    <xf numFmtId="0" fontId="7" fillId="0" borderId="26" xfId="0" applyFont="1" applyBorder="1" applyAlignment="1">
      <alignment horizontal="left" vertical="center"/>
    </xf>
    <xf numFmtId="0" fontId="7" fillId="0" borderId="25" xfId="0" applyFont="1" applyBorder="1" applyAlignment="1">
      <alignment horizontal="left" vertical="center"/>
    </xf>
    <xf numFmtId="0" fontId="7" fillId="0" borderId="28" xfId="0" applyFont="1" applyBorder="1">
      <alignment vertical="center"/>
    </xf>
    <xf numFmtId="0" fontId="7" fillId="0" borderId="27" xfId="0" applyFont="1" applyBorder="1">
      <alignment vertical="center"/>
    </xf>
    <xf numFmtId="2" fontId="7" fillId="0" borderId="0" xfId="0" applyNumberFormat="1" applyFont="1" applyAlignment="1">
      <alignment horizontal="center" vertical="center"/>
    </xf>
    <xf numFmtId="0" fontId="6" fillId="0" borderId="0" xfId="0" applyFont="1">
      <alignment vertical="center"/>
    </xf>
    <xf numFmtId="0" fontId="14" fillId="0" borderId="0" xfId="0" applyFont="1">
      <alignment vertical="center"/>
    </xf>
    <xf numFmtId="0" fontId="10" fillId="0" borderId="0" xfId="0" applyFont="1" applyAlignment="1">
      <alignment horizontal="right" vertical="center"/>
    </xf>
    <xf numFmtId="0" fontId="3" fillId="0" borderId="21" xfId="0" applyFont="1" applyBorder="1">
      <alignment vertical="center"/>
    </xf>
    <xf numFmtId="0" fontId="5" fillId="0" borderId="14" xfId="0" applyFont="1" applyBorder="1" applyAlignment="1">
      <alignment horizontal="left" vertical="top"/>
    </xf>
    <xf numFmtId="0" fontId="8" fillId="0" borderId="21" xfId="0" applyFont="1" applyBorder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8" fillId="0" borderId="1" xfId="0" applyFont="1" applyBorder="1" applyAlignment="1">
      <alignment horizontal="right" vertical="center"/>
    </xf>
    <xf numFmtId="0" fontId="7" fillId="2" borderId="10" xfId="0" applyFont="1" applyFill="1" applyBorder="1" applyAlignment="1" applyProtection="1">
      <alignment horizontal="center" vertical="center"/>
      <protection locked="0"/>
    </xf>
    <xf numFmtId="0" fontId="7" fillId="2" borderId="11" xfId="0" applyFont="1" applyFill="1" applyBorder="1" applyAlignment="1" applyProtection="1">
      <alignment horizontal="center" vertical="center"/>
      <protection locked="0"/>
    </xf>
    <xf numFmtId="0" fontId="7" fillId="2" borderId="12" xfId="0" applyFont="1" applyFill="1" applyBorder="1" applyAlignment="1" applyProtection="1">
      <alignment horizontal="center" vertical="center"/>
      <protection locked="0"/>
    </xf>
    <xf numFmtId="0" fontId="7" fillId="2" borderId="6" xfId="0" applyFont="1" applyFill="1" applyBorder="1" applyAlignment="1" applyProtection="1">
      <alignment horizontal="left" vertical="center" shrinkToFit="1"/>
      <protection locked="0"/>
    </xf>
    <xf numFmtId="0" fontId="8" fillId="0" borderId="2" xfId="0" applyFont="1" applyBorder="1" applyAlignment="1">
      <alignment horizontal="right" vertical="center" shrinkToFit="1"/>
    </xf>
    <xf numFmtId="0" fontId="8" fillId="0" borderId="0" xfId="0" applyFont="1" applyAlignment="1">
      <alignment horizontal="right" vertical="center" shrinkToFit="1"/>
    </xf>
    <xf numFmtId="0" fontId="8" fillId="0" borderId="1" xfId="0" applyFont="1" applyBorder="1" applyAlignment="1">
      <alignment horizontal="right" vertical="center" shrinkToFit="1"/>
    </xf>
    <xf numFmtId="0" fontId="7" fillId="2" borderId="7" xfId="0" applyFont="1" applyFill="1" applyBorder="1" applyAlignment="1" applyProtection="1">
      <alignment horizontal="left" vertical="top" wrapText="1"/>
      <protection locked="0"/>
    </xf>
    <xf numFmtId="0" fontId="7" fillId="2" borderId="8" xfId="0" applyFont="1" applyFill="1" applyBorder="1" applyAlignment="1" applyProtection="1">
      <alignment horizontal="left" vertical="top" wrapText="1"/>
      <protection locked="0"/>
    </xf>
    <xf numFmtId="0" fontId="7" fillId="2" borderId="9" xfId="0" applyFont="1" applyFill="1" applyBorder="1" applyAlignment="1" applyProtection="1">
      <alignment horizontal="left" vertical="top" wrapText="1"/>
      <protection locked="0"/>
    </xf>
    <xf numFmtId="0" fontId="7" fillId="2" borderId="3" xfId="0" applyFont="1" applyFill="1" applyBorder="1" applyAlignment="1" applyProtection="1">
      <alignment horizontal="left" vertical="top" wrapText="1"/>
      <protection locked="0"/>
    </xf>
    <xf numFmtId="0" fontId="7" fillId="2" borderId="4" xfId="0" applyFont="1" applyFill="1" applyBorder="1" applyAlignment="1" applyProtection="1">
      <alignment horizontal="left" vertical="top" wrapText="1"/>
      <protection locked="0"/>
    </xf>
    <xf numFmtId="0" fontId="7" fillId="2" borderId="5" xfId="0" applyFont="1" applyFill="1" applyBorder="1" applyAlignment="1" applyProtection="1">
      <alignment horizontal="left" vertical="top" wrapText="1"/>
      <protection locked="0"/>
    </xf>
    <xf numFmtId="0" fontId="7" fillId="0" borderId="2" xfId="0" applyFont="1" applyBorder="1" applyAlignment="1">
      <alignment horizontal="left" vertical="center" shrinkToFit="1"/>
    </xf>
    <xf numFmtId="0" fontId="7" fillId="0" borderId="0" xfId="0" applyFont="1" applyAlignment="1">
      <alignment horizontal="left" vertical="center" shrinkToFit="1"/>
    </xf>
    <xf numFmtId="0" fontId="7" fillId="0" borderId="1" xfId="0" applyFont="1" applyBorder="1" applyAlignment="1">
      <alignment horizontal="left" vertical="center" shrinkToFit="1"/>
    </xf>
    <xf numFmtId="0" fontId="8" fillId="0" borderId="37" xfId="0" applyFont="1" applyBorder="1" applyAlignment="1">
      <alignment horizontal="right" vertical="center" shrinkToFit="1"/>
    </xf>
    <xf numFmtId="0" fontId="8" fillId="0" borderId="17" xfId="0" applyFont="1" applyBorder="1" applyAlignment="1">
      <alignment horizontal="right" vertical="center" shrinkToFit="1"/>
    </xf>
    <xf numFmtId="0" fontId="8" fillId="0" borderId="16" xfId="0" applyFont="1" applyBorder="1" applyAlignment="1">
      <alignment horizontal="right" vertical="center" shrinkToFit="1"/>
    </xf>
    <xf numFmtId="0" fontId="7" fillId="0" borderId="2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2" borderId="10" xfId="0" applyFont="1" applyFill="1" applyBorder="1" applyAlignment="1" applyProtection="1">
      <alignment horizontal="center" vertical="center" shrinkToFit="1"/>
      <protection locked="0"/>
    </xf>
    <xf numFmtId="0" fontId="7" fillId="2" borderId="11" xfId="0" applyFont="1" applyFill="1" applyBorder="1" applyAlignment="1" applyProtection="1">
      <alignment horizontal="center" vertical="center" shrinkToFit="1"/>
      <protection locked="0"/>
    </xf>
    <xf numFmtId="0" fontId="7" fillId="2" borderId="12" xfId="0" applyFont="1" applyFill="1" applyBorder="1" applyAlignment="1" applyProtection="1">
      <alignment horizontal="center" vertical="center" shrinkToFit="1"/>
      <protection locked="0"/>
    </xf>
    <xf numFmtId="0" fontId="7" fillId="0" borderId="1" xfId="0" applyFont="1" applyBorder="1" applyAlignment="1">
      <alignment horizontal="left" vertical="center"/>
    </xf>
    <xf numFmtId="0" fontId="7" fillId="2" borderId="10" xfId="0" applyFont="1" applyFill="1" applyBorder="1" applyAlignment="1" applyProtection="1">
      <alignment horizontal="left" vertical="center" shrinkToFit="1"/>
      <protection locked="0"/>
    </xf>
    <xf numFmtId="0" fontId="7" fillId="2" borderId="11" xfId="0" applyFont="1" applyFill="1" applyBorder="1" applyAlignment="1" applyProtection="1">
      <alignment horizontal="left" vertical="center" shrinkToFit="1"/>
      <protection locked="0"/>
    </xf>
    <xf numFmtId="0" fontId="7" fillId="2" borderId="12" xfId="0" applyFont="1" applyFill="1" applyBorder="1" applyAlignment="1" applyProtection="1">
      <alignment horizontal="left" vertical="center" shrinkToFit="1"/>
      <protection locked="0"/>
    </xf>
    <xf numFmtId="0" fontId="11" fillId="0" borderId="2" xfId="0" applyFont="1" applyBorder="1" applyAlignment="1">
      <alignment horizontal="center" vertical="center" shrinkToFit="1"/>
    </xf>
    <xf numFmtId="0" fontId="11" fillId="0" borderId="0" xfId="0" applyFont="1" applyAlignment="1">
      <alignment horizontal="center" vertical="center" shrinkToFit="1"/>
    </xf>
    <xf numFmtId="0" fontId="11" fillId="0" borderId="1" xfId="0" applyFont="1" applyBorder="1" applyAlignment="1">
      <alignment horizontal="center" vertical="center" shrinkToFit="1"/>
    </xf>
    <xf numFmtId="0" fontId="7" fillId="2" borderId="7" xfId="0" applyFont="1" applyFill="1" applyBorder="1" applyAlignment="1" applyProtection="1">
      <alignment horizontal="left" vertical="top"/>
      <protection locked="0"/>
    </xf>
    <xf numFmtId="0" fontId="7" fillId="2" borderId="8" xfId="0" applyFont="1" applyFill="1" applyBorder="1" applyAlignment="1" applyProtection="1">
      <alignment horizontal="left" vertical="top"/>
      <protection locked="0"/>
    </xf>
    <xf numFmtId="0" fontId="7" fillId="2" borderId="9" xfId="0" applyFont="1" applyFill="1" applyBorder="1" applyAlignment="1" applyProtection="1">
      <alignment horizontal="left" vertical="top"/>
      <protection locked="0"/>
    </xf>
    <xf numFmtId="0" fontId="7" fillId="2" borderId="3" xfId="0" applyFont="1" applyFill="1" applyBorder="1" applyAlignment="1" applyProtection="1">
      <alignment horizontal="left" vertical="top"/>
      <protection locked="0"/>
    </xf>
    <xf numFmtId="0" fontId="7" fillId="2" borderId="4" xfId="0" applyFont="1" applyFill="1" applyBorder="1" applyAlignment="1" applyProtection="1">
      <alignment horizontal="left" vertical="top"/>
      <protection locked="0"/>
    </xf>
    <xf numFmtId="0" fontId="7" fillId="2" borderId="5" xfId="0" applyFont="1" applyFill="1" applyBorder="1" applyAlignment="1" applyProtection="1">
      <alignment horizontal="left" vertical="top"/>
      <protection locked="0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 shrinkToFit="1"/>
    </xf>
    <xf numFmtId="0" fontId="8" fillId="0" borderId="11" xfId="0" applyFont="1" applyBorder="1" applyAlignment="1">
      <alignment horizontal="center" vertical="center" shrinkToFit="1"/>
    </xf>
    <xf numFmtId="0" fontId="8" fillId="0" borderId="12" xfId="0" applyFont="1" applyBorder="1" applyAlignment="1">
      <alignment horizontal="center" vertical="center" shrinkToFit="1"/>
    </xf>
    <xf numFmtId="0" fontId="8" fillId="0" borderId="6" xfId="0" applyFont="1" applyBorder="1" applyAlignment="1">
      <alignment horizontal="center" vertical="center"/>
    </xf>
    <xf numFmtId="0" fontId="8" fillId="0" borderId="2" xfId="0" applyFont="1" applyBorder="1" applyAlignment="1">
      <alignment horizontal="right" vertical="center"/>
    </xf>
    <xf numFmtId="0" fontId="7" fillId="2" borderId="6" xfId="0" applyFont="1" applyFill="1" applyBorder="1" applyAlignment="1" applyProtection="1">
      <alignment horizontal="center" vertical="center" shrinkToFit="1"/>
      <protection locked="0"/>
    </xf>
    <xf numFmtId="49" fontId="7" fillId="2" borderId="10" xfId="0" applyNumberFormat="1" applyFont="1" applyFill="1" applyBorder="1" applyAlignment="1" applyProtection="1">
      <alignment horizontal="center" vertical="center"/>
      <protection locked="0"/>
    </xf>
    <xf numFmtId="49" fontId="7" fillId="2" borderId="11" xfId="0" applyNumberFormat="1" applyFont="1" applyFill="1" applyBorder="1" applyAlignment="1" applyProtection="1">
      <alignment horizontal="center" vertical="center"/>
      <protection locked="0"/>
    </xf>
    <xf numFmtId="49" fontId="7" fillId="2" borderId="12" xfId="0" applyNumberFormat="1" applyFont="1" applyFill="1" applyBorder="1" applyAlignment="1" applyProtection="1">
      <alignment horizontal="center" vertical="center"/>
      <protection locked="0"/>
    </xf>
    <xf numFmtId="0" fontId="7" fillId="2" borderId="2" xfId="0" applyFont="1" applyFill="1" applyBorder="1" applyAlignment="1" applyProtection="1">
      <alignment horizontal="left" vertical="top" wrapText="1"/>
      <protection locked="0"/>
    </xf>
    <xf numFmtId="0" fontId="7" fillId="2" borderId="0" xfId="0" applyFont="1" applyFill="1" applyAlignment="1" applyProtection="1">
      <alignment horizontal="left" vertical="top" wrapText="1"/>
      <protection locked="0"/>
    </xf>
    <xf numFmtId="0" fontId="7" fillId="2" borderId="1" xfId="0" applyFont="1" applyFill="1" applyBorder="1" applyAlignment="1" applyProtection="1">
      <alignment horizontal="left" vertical="top" wrapText="1"/>
      <protection locked="0"/>
    </xf>
    <xf numFmtId="0" fontId="8" fillId="0" borderId="2" xfId="0" applyFont="1" applyBorder="1" applyAlignment="1">
      <alignment horizontal="center" vertical="center" shrinkToFit="1"/>
    </xf>
    <xf numFmtId="0" fontId="8" fillId="0" borderId="0" xfId="0" applyFont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8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8" fillId="0" borderId="2" xfId="0" applyFont="1" applyBorder="1" applyAlignment="1">
      <alignment horizontal="left" vertical="center" shrinkToFit="1"/>
    </xf>
    <xf numFmtId="0" fontId="8" fillId="0" borderId="0" xfId="0" applyFont="1" applyAlignment="1">
      <alignment horizontal="left" vertical="center" shrinkToFit="1"/>
    </xf>
    <xf numFmtId="0" fontId="4" fillId="0" borderId="0" xfId="0" applyFont="1" applyAlignment="1">
      <alignment horizontal="center" vertical="center"/>
    </xf>
    <xf numFmtId="0" fontId="11" fillId="0" borderId="21" xfId="0" applyFont="1" applyBorder="1" applyAlignment="1">
      <alignment horizontal="center" vertical="center" shrinkToFit="1"/>
    </xf>
    <xf numFmtId="0" fontId="8" fillId="0" borderId="26" xfId="0" applyFont="1" applyBorder="1" applyAlignment="1">
      <alignment horizontal="right" vertical="center" shrinkToFit="1"/>
    </xf>
    <xf numFmtId="0" fontId="8" fillId="0" borderId="25" xfId="0" applyFont="1" applyBorder="1" applyAlignment="1">
      <alignment horizontal="right" vertical="center" shrinkToFit="1"/>
    </xf>
    <xf numFmtId="0" fontId="8" fillId="0" borderId="28" xfId="0" applyFont="1" applyBorder="1" applyAlignment="1">
      <alignment horizontal="right" vertical="center" shrinkToFit="1"/>
    </xf>
    <xf numFmtId="0" fontId="7" fillId="0" borderId="34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8" fillId="2" borderId="7" xfId="0" applyFont="1" applyFill="1" applyBorder="1" applyAlignment="1" applyProtection="1">
      <alignment horizontal="left" vertical="center"/>
      <protection locked="0"/>
    </xf>
    <xf numFmtId="0" fontId="8" fillId="2" borderId="8" xfId="0" applyFont="1" applyFill="1" applyBorder="1" applyAlignment="1" applyProtection="1">
      <alignment horizontal="left" vertical="center"/>
      <protection locked="0"/>
    </xf>
    <xf numFmtId="0" fontId="8" fillId="2" borderId="9" xfId="0" applyFont="1" applyFill="1" applyBorder="1" applyAlignment="1" applyProtection="1">
      <alignment horizontal="left" vertical="center"/>
      <protection locked="0"/>
    </xf>
    <xf numFmtId="0" fontId="8" fillId="2" borderId="3" xfId="0" applyFont="1" applyFill="1" applyBorder="1" applyAlignment="1" applyProtection="1">
      <alignment horizontal="left" vertical="center"/>
      <protection locked="0"/>
    </xf>
    <xf numFmtId="0" fontId="8" fillId="2" borderId="4" xfId="0" applyFont="1" applyFill="1" applyBorder="1" applyAlignment="1" applyProtection="1">
      <alignment horizontal="left" vertical="center"/>
      <protection locked="0"/>
    </xf>
    <xf numFmtId="0" fontId="8" fillId="2" borderId="5" xfId="0" applyFont="1" applyFill="1" applyBorder="1" applyAlignment="1" applyProtection="1">
      <alignment horizontal="left" vertical="center"/>
      <protection locked="0"/>
    </xf>
    <xf numFmtId="0" fontId="7" fillId="2" borderId="34" xfId="0" applyFont="1" applyFill="1" applyBorder="1" applyAlignment="1" applyProtection="1">
      <alignment horizontal="center" vertical="center"/>
      <protection locked="0"/>
    </xf>
    <xf numFmtId="0" fontId="7" fillId="2" borderId="35" xfId="0" applyFont="1" applyFill="1" applyBorder="1" applyAlignment="1" applyProtection="1">
      <alignment horizontal="center" vertical="center"/>
      <protection locked="0"/>
    </xf>
    <xf numFmtId="0" fontId="7" fillId="2" borderId="36" xfId="0" applyFont="1" applyFill="1" applyBorder="1" applyAlignment="1" applyProtection="1">
      <alignment horizontal="center" vertical="center"/>
      <protection locked="0"/>
    </xf>
    <xf numFmtId="0" fontId="7" fillId="2" borderId="34" xfId="0" applyFont="1" applyFill="1" applyBorder="1" applyAlignment="1" applyProtection="1">
      <alignment horizontal="left" vertical="center" shrinkToFit="1"/>
      <protection locked="0"/>
    </xf>
    <xf numFmtId="0" fontId="7" fillId="2" borderId="35" xfId="0" applyFont="1" applyFill="1" applyBorder="1" applyAlignment="1" applyProtection="1">
      <alignment horizontal="left" vertical="center" shrinkToFit="1"/>
      <protection locked="0"/>
    </xf>
    <xf numFmtId="0" fontId="7" fillId="2" borderId="36" xfId="0" applyFont="1" applyFill="1" applyBorder="1" applyAlignment="1" applyProtection="1">
      <alignment horizontal="left" vertical="center" shrinkToFit="1"/>
      <protection locked="0"/>
    </xf>
    <xf numFmtId="0" fontId="7" fillId="2" borderId="38" xfId="0" applyFont="1" applyFill="1" applyBorder="1" applyAlignment="1" applyProtection="1">
      <alignment horizontal="left" vertical="center" shrinkToFit="1"/>
      <protection locked="0"/>
    </xf>
    <xf numFmtId="0" fontId="8" fillId="0" borderId="24" xfId="0" applyFont="1" applyBorder="1" applyAlignment="1">
      <alignment horizontal="right" vertical="center"/>
    </xf>
    <xf numFmtId="0" fontId="8" fillId="0" borderId="25" xfId="0" applyFont="1" applyBorder="1" applyAlignment="1">
      <alignment horizontal="right" vertical="center"/>
    </xf>
    <xf numFmtId="0" fontId="7" fillId="0" borderId="2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shrinkToFit="1"/>
    </xf>
    <xf numFmtId="0" fontId="8" fillId="0" borderId="21" xfId="0" applyFont="1" applyBorder="1" applyAlignment="1">
      <alignment horizontal="right" vertical="center" shrinkToFit="1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7" fillId="2" borderId="10" xfId="0" applyFont="1" applyFill="1" applyBorder="1" applyAlignment="1" applyProtection="1">
      <alignment horizontal="left" vertical="center"/>
      <protection locked="0"/>
    </xf>
    <xf numFmtId="0" fontId="7" fillId="2" borderId="11" xfId="0" applyFont="1" applyFill="1" applyBorder="1" applyAlignment="1" applyProtection="1">
      <alignment horizontal="left" vertical="center"/>
      <protection locked="0"/>
    </xf>
    <xf numFmtId="0" fontId="9" fillId="0" borderId="0" xfId="0" applyFont="1" applyAlignment="1">
      <alignment horizontal="left" vertical="center" shrinkToFit="1"/>
    </xf>
    <xf numFmtId="0" fontId="9" fillId="0" borderId="1" xfId="0" applyFont="1" applyBorder="1" applyAlignment="1">
      <alignment horizontal="left" vertical="center" shrinkToFit="1"/>
    </xf>
    <xf numFmtId="0" fontId="8" fillId="0" borderId="29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  <xf numFmtId="0" fontId="7" fillId="0" borderId="22" xfId="0" applyFont="1" applyBorder="1" applyAlignment="1">
      <alignment horizontal="center" vertical="center" shrinkToFit="1"/>
    </xf>
    <xf numFmtId="0" fontId="8" fillId="0" borderId="6" xfId="0" applyFont="1" applyBorder="1" applyAlignment="1">
      <alignment horizontal="center" vertical="center" shrinkToFit="1"/>
    </xf>
    <xf numFmtId="0" fontId="15" fillId="3" borderId="7" xfId="0" applyFont="1" applyFill="1" applyBorder="1" applyAlignment="1">
      <alignment horizontal="left" vertical="center"/>
    </xf>
    <xf numFmtId="0" fontId="15" fillId="3" borderId="9" xfId="0" applyFont="1" applyFill="1" applyBorder="1" applyAlignment="1">
      <alignment horizontal="left" vertical="center"/>
    </xf>
    <xf numFmtId="0" fontId="15" fillId="3" borderId="2" xfId="0" applyFont="1" applyFill="1" applyBorder="1" applyAlignment="1">
      <alignment horizontal="left" vertical="center"/>
    </xf>
    <xf numFmtId="0" fontId="15" fillId="3" borderId="1" xfId="0" applyFont="1" applyFill="1" applyBorder="1" applyAlignment="1">
      <alignment horizontal="left" vertical="center"/>
    </xf>
    <xf numFmtId="0" fontId="15" fillId="3" borderId="3" xfId="0" applyFont="1" applyFill="1" applyBorder="1" applyAlignment="1">
      <alignment horizontal="left" vertical="center"/>
    </xf>
    <xf numFmtId="0" fontId="15" fillId="3" borderId="5" xfId="0" applyFont="1" applyFill="1" applyBorder="1" applyAlignment="1">
      <alignment horizontal="left" vertical="center"/>
    </xf>
  </cellXfs>
  <cellStyles count="1">
    <cellStyle name="標準" xfId="0" builtinId="0"/>
  </cellStyles>
  <dxfs count="20">
    <dxf>
      <fill>
        <patternFill>
          <bgColor rgb="FF808080"/>
        </patternFill>
      </fill>
    </dxf>
    <dxf>
      <fill>
        <patternFill>
          <bgColor rgb="FF808080"/>
        </patternFill>
      </fill>
    </dxf>
    <dxf>
      <font>
        <strike val="0"/>
      </font>
      <fill>
        <patternFill>
          <bgColor theme="0" tint="-0.499984740745262"/>
        </patternFill>
      </fill>
    </dxf>
    <dxf>
      <font>
        <strike val="0"/>
      </font>
      <fill>
        <patternFill>
          <bgColor theme="0" tint="-0.499984740745262"/>
        </patternFill>
      </fill>
    </dxf>
    <dxf>
      <font>
        <strike val="0"/>
      </font>
      <fill>
        <patternFill>
          <bgColor theme="0" tint="-0.499984740745262"/>
        </patternFill>
      </fill>
    </dxf>
    <dxf>
      <font>
        <strike val="0"/>
      </font>
      <fill>
        <patternFill>
          <bgColor theme="0" tint="-0.499984740745262"/>
        </patternFill>
      </fill>
    </dxf>
    <dxf>
      <fill>
        <patternFill>
          <bgColor rgb="FF808080"/>
        </patternFill>
      </fill>
    </dxf>
    <dxf>
      <fill>
        <patternFill>
          <bgColor rgb="FF808080"/>
        </patternFill>
      </fill>
    </dxf>
    <dxf>
      <fill>
        <patternFill>
          <bgColor rgb="FF808080"/>
        </patternFill>
      </fill>
    </dxf>
    <dxf>
      <fill>
        <patternFill>
          <bgColor rgb="FF808080"/>
        </patternFill>
      </fill>
    </dxf>
    <dxf>
      <fill>
        <patternFill>
          <bgColor rgb="FF808080"/>
        </patternFill>
      </fill>
    </dxf>
    <dxf>
      <fill>
        <patternFill patternType="solid">
          <bgColor rgb="FF808080"/>
        </patternFill>
      </fill>
    </dxf>
    <dxf>
      <fill>
        <patternFill>
          <bgColor rgb="FF808080"/>
        </patternFill>
      </fill>
    </dxf>
    <dxf>
      <fill>
        <patternFill patternType="solid">
          <bgColor rgb="FF808080"/>
        </patternFill>
      </fill>
    </dxf>
    <dxf>
      <fill>
        <patternFill>
          <bgColor rgb="FF808080"/>
        </patternFill>
      </fill>
    </dxf>
    <dxf>
      <fill>
        <patternFill>
          <bgColor rgb="FF808080"/>
        </patternFill>
      </fill>
    </dxf>
    <dxf>
      <fill>
        <patternFill>
          <bgColor rgb="FF808080"/>
        </patternFill>
      </fill>
    </dxf>
    <dxf>
      <fill>
        <patternFill>
          <bgColor rgb="FF808080"/>
        </patternFill>
      </fill>
    </dxf>
    <dxf>
      <fill>
        <patternFill>
          <bgColor rgb="FF808080"/>
        </patternFill>
      </fill>
    </dxf>
    <dxf>
      <fill>
        <patternFill>
          <bgColor rgb="FF808080"/>
        </patternFill>
      </fill>
    </dxf>
  </dxfs>
  <tableStyles count="0" defaultTableStyle="TableStyleMedium2" defaultPivotStyle="PivotStyleLight16"/>
  <colors>
    <mruColors>
      <color rgb="FFFFFFFF"/>
      <color rgb="FF808080"/>
      <color rgb="FF5F5F5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B6F9F7-E950-4946-A59C-57DF1BB2CE9E}">
  <sheetPr codeName="Sheet1">
    <pageSetUpPr fitToPage="1"/>
  </sheetPr>
  <dimension ref="A1:CK91"/>
  <sheetViews>
    <sheetView showGridLines="0" tabSelected="1" zoomScale="40" zoomScaleNormal="40" zoomScaleSheetLayoutView="40" workbookViewId="0">
      <selection activeCell="B5" sqref="B5:S6"/>
    </sheetView>
  </sheetViews>
  <sheetFormatPr defaultColWidth="2.69921875" defaultRowHeight="15" x14ac:dyDescent="0.45"/>
  <cols>
    <col min="1" max="1" width="5.3984375" style="3" customWidth="1"/>
    <col min="2" max="2" width="2.69921875" style="3" customWidth="1"/>
    <col min="3" max="8" width="2.69921875" style="3"/>
    <col min="9" max="9" width="5.3984375" style="3" customWidth="1"/>
    <col min="10" max="10" width="4.59765625" style="3" customWidth="1"/>
    <col min="11" max="11" width="2.69921875" style="3"/>
    <col min="12" max="12" width="6" style="3" customWidth="1"/>
    <col min="13" max="13" width="4.59765625" style="3" customWidth="1"/>
    <col min="14" max="19" width="2.69921875" style="3"/>
    <col min="20" max="20" width="5.3984375" style="3" customWidth="1"/>
    <col min="21" max="21" width="2.69921875" style="3"/>
    <col min="22" max="22" width="5.19921875" style="3" customWidth="1"/>
    <col min="23" max="41" width="2.69921875" style="3"/>
    <col min="42" max="42" width="11.69921875" style="3" customWidth="1"/>
    <col min="43" max="43" width="4.59765625" style="3" customWidth="1"/>
    <col min="44" max="44" width="5.19921875" style="3" customWidth="1"/>
    <col min="45" max="62" width="2.69921875" style="3"/>
    <col min="63" max="63" width="3.69921875" style="3" bestFit="1" customWidth="1"/>
    <col min="64" max="64" width="2.69921875" style="3"/>
    <col min="65" max="65" width="7.09765625" style="3" customWidth="1"/>
    <col min="66" max="66" width="5.796875" style="3" customWidth="1"/>
    <col min="67" max="85" width="2.69921875" style="3"/>
    <col min="86" max="86" width="2.69921875" style="3" customWidth="1"/>
    <col min="87" max="87" width="2.69921875" style="3"/>
    <col min="88" max="88" width="135.69921875" style="3" bestFit="1" customWidth="1"/>
    <col min="89" max="89" width="131" style="3" bestFit="1" customWidth="1"/>
    <col min="90" max="16384" width="2.69921875" style="3"/>
  </cols>
  <sheetData>
    <row r="1" spans="1:89" ht="13.95" customHeight="1" x14ac:dyDescent="0.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18" t="s">
        <v>82</v>
      </c>
      <c r="V1" s="118"/>
      <c r="W1" s="118"/>
      <c r="X1" s="118"/>
      <c r="Y1" s="118"/>
      <c r="Z1" s="118"/>
      <c r="AA1" s="118"/>
      <c r="AB1" s="118"/>
      <c r="AC1" s="118"/>
      <c r="AD1" s="118"/>
      <c r="AE1" s="118"/>
      <c r="AF1" s="118"/>
      <c r="AG1" s="118"/>
      <c r="AH1" s="118"/>
      <c r="AI1" s="118"/>
      <c r="AJ1" s="118"/>
      <c r="AK1" s="118"/>
      <c r="AL1" s="118"/>
      <c r="AM1" s="118"/>
      <c r="AN1" s="118"/>
      <c r="AO1" s="118"/>
      <c r="AP1" s="118"/>
      <c r="AQ1" s="118"/>
      <c r="AR1" s="118"/>
      <c r="AS1" s="118"/>
      <c r="AT1" s="118"/>
      <c r="AU1" s="118"/>
      <c r="AV1" s="118"/>
      <c r="AW1" s="118"/>
      <c r="AX1" s="118"/>
      <c r="AY1" s="118"/>
      <c r="AZ1" s="118"/>
      <c r="BA1" s="118"/>
      <c r="BB1" s="118"/>
      <c r="BC1" s="118"/>
      <c r="BD1" s="118"/>
      <c r="BE1" s="118"/>
      <c r="BF1" s="118"/>
      <c r="BG1" s="118"/>
      <c r="BH1" s="2"/>
      <c r="BI1" s="2"/>
      <c r="BJ1" s="2"/>
      <c r="BK1" s="2"/>
      <c r="BL1" s="2"/>
      <c r="BM1" s="2"/>
      <c r="BN1" s="2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</row>
    <row r="2" spans="1:89" ht="26.55" customHeight="1" x14ac:dyDescent="0.45">
      <c r="B2" s="52" t="str">
        <f>IF(COUNTIF(CJ5:CK43,"*・*")&gt;0,"★不備あり","")</f>
        <v>★不備あり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18"/>
      <c r="V2" s="118"/>
      <c r="W2" s="118"/>
      <c r="X2" s="118"/>
      <c r="Y2" s="118"/>
      <c r="Z2" s="118"/>
      <c r="AA2" s="118"/>
      <c r="AB2" s="118"/>
      <c r="AC2" s="118"/>
      <c r="AD2" s="118"/>
      <c r="AE2" s="118"/>
      <c r="AF2" s="118"/>
      <c r="AG2" s="118"/>
      <c r="AH2" s="118"/>
      <c r="AI2" s="118"/>
      <c r="AJ2" s="118"/>
      <c r="AK2" s="118"/>
      <c r="AL2" s="118"/>
      <c r="AM2" s="118"/>
      <c r="AN2" s="118"/>
      <c r="AO2" s="118"/>
      <c r="AP2" s="118"/>
      <c r="AQ2" s="118"/>
      <c r="AR2" s="118"/>
      <c r="AS2" s="118"/>
      <c r="AT2" s="118"/>
      <c r="AU2" s="118"/>
      <c r="AV2" s="118"/>
      <c r="AW2" s="118"/>
      <c r="AX2" s="118"/>
      <c r="AY2" s="118"/>
      <c r="AZ2" s="118"/>
      <c r="BA2" s="118"/>
      <c r="BB2" s="118"/>
      <c r="BC2" s="118"/>
      <c r="BD2" s="118"/>
      <c r="BE2" s="118"/>
      <c r="BF2" s="118"/>
      <c r="BG2" s="118"/>
      <c r="BH2" s="64" t="s">
        <v>80</v>
      </c>
      <c r="BI2" s="64"/>
      <c r="BJ2" s="64"/>
      <c r="BK2" s="64"/>
      <c r="BL2" s="64"/>
      <c r="BM2" s="65"/>
      <c r="BN2" s="59"/>
      <c r="BO2" s="60"/>
      <c r="BP2" s="60"/>
      <c r="BQ2" s="60"/>
      <c r="BR2" s="60"/>
      <c r="BS2" s="60"/>
      <c r="BT2" s="60"/>
      <c r="BU2" s="60"/>
      <c r="BV2" s="60"/>
      <c r="BW2" s="61"/>
      <c r="BX2" s="1"/>
      <c r="BY2" s="1"/>
      <c r="BZ2" s="1"/>
      <c r="CA2" s="1"/>
      <c r="CB2" s="5" t="s">
        <v>81</v>
      </c>
      <c r="CC2" s="59"/>
      <c r="CD2" s="60"/>
      <c r="CE2" s="60"/>
      <c r="CF2" s="60"/>
      <c r="CG2" s="61"/>
      <c r="CH2" s="1"/>
      <c r="CJ2" s="164" t="s">
        <v>97</v>
      </c>
      <c r="CK2" s="165"/>
    </row>
    <row r="3" spans="1:89" ht="11.55" customHeight="1" thickBot="1" x14ac:dyDescent="0.5">
      <c r="A3" s="1"/>
      <c r="B3" s="6"/>
      <c r="C3" s="6"/>
      <c r="D3" s="6"/>
      <c r="E3" s="6"/>
      <c r="F3" s="6"/>
      <c r="G3" s="6"/>
      <c r="H3" s="6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J3" s="166"/>
      <c r="CK3" s="167"/>
    </row>
    <row r="4" spans="1:89" ht="24" customHeight="1" thickBot="1" x14ac:dyDescent="0.5">
      <c r="A4" s="7"/>
      <c r="B4" s="1"/>
      <c r="C4" s="8" t="s">
        <v>23</v>
      </c>
      <c r="D4" s="1"/>
      <c r="E4" s="1"/>
      <c r="F4" s="1"/>
      <c r="G4" s="1"/>
      <c r="H4" s="1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10"/>
      <c r="U4" s="155" t="s">
        <v>26</v>
      </c>
      <c r="V4" s="156"/>
      <c r="W4" s="156"/>
      <c r="X4" s="156"/>
      <c r="Y4" s="156"/>
      <c r="Z4" s="156"/>
      <c r="AA4" s="156"/>
      <c r="AB4" s="156"/>
      <c r="AC4" s="156"/>
      <c r="AD4" s="156"/>
      <c r="AE4" s="157"/>
      <c r="AF4" s="157"/>
      <c r="AG4" s="157"/>
      <c r="AH4" s="157"/>
      <c r="AI4" s="157"/>
      <c r="AJ4" s="156"/>
      <c r="AK4" s="156"/>
      <c r="AL4" s="156"/>
      <c r="AM4" s="156"/>
      <c r="AN4" s="156"/>
      <c r="AO4" s="156"/>
      <c r="AP4" s="156"/>
      <c r="AQ4" s="158"/>
      <c r="AR4" s="11"/>
      <c r="AS4" s="11"/>
      <c r="AT4" s="156" t="s">
        <v>41</v>
      </c>
      <c r="AU4" s="156"/>
      <c r="AV4" s="156"/>
      <c r="AW4" s="156"/>
      <c r="AX4" s="156"/>
      <c r="AY4" s="156"/>
      <c r="AZ4" s="156"/>
      <c r="BA4" s="156"/>
      <c r="BB4" s="156"/>
      <c r="BC4" s="156"/>
      <c r="BD4" s="156"/>
      <c r="BE4" s="156"/>
      <c r="BF4" s="156"/>
      <c r="BG4" s="156"/>
      <c r="BH4" s="156"/>
      <c r="BI4" s="156"/>
      <c r="BJ4" s="156"/>
      <c r="BK4" s="156"/>
      <c r="BL4" s="156"/>
      <c r="BM4" s="156"/>
      <c r="BN4" s="158"/>
      <c r="BO4" s="155" t="s">
        <v>25</v>
      </c>
      <c r="BP4" s="156"/>
      <c r="BQ4" s="156"/>
      <c r="BR4" s="156"/>
      <c r="BS4" s="156"/>
      <c r="BT4" s="156"/>
      <c r="BU4" s="156"/>
      <c r="BV4" s="156"/>
      <c r="BW4" s="156"/>
      <c r="BX4" s="156"/>
      <c r="BY4" s="156"/>
      <c r="BZ4" s="156"/>
      <c r="CA4" s="156"/>
      <c r="CB4" s="156"/>
      <c r="CC4" s="156"/>
      <c r="CD4" s="156"/>
      <c r="CE4" s="156"/>
      <c r="CF4" s="156"/>
      <c r="CG4" s="156"/>
      <c r="CH4" s="159"/>
      <c r="CJ4" s="168"/>
      <c r="CK4" s="169"/>
    </row>
    <row r="5" spans="1:89" ht="24" customHeight="1" thickTop="1" x14ac:dyDescent="0.45">
      <c r="A5" s="12"/>
      <c r="B5" s="66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8"/>
      <c r="T5" s="13"/>
      <c r="U5" s="75" t="s">
        <v>91</v>
      </c>
      <c r="V5" s="76"/>
      <c r="W5" s="76"/>
      <c r="X5" s="76"/>
      <c r="Y5" s="76"/>
      <c r="Z5" s="76"/>
      <c r="AA5" s="76"/>
      <c r="AB5" s="76"/>
      <c r="AC5" s="76"/>
      <c r="AD5" s="76"/>
      <c r="AE5" s="59"/>
      <c r="AF5" s="60"/>
      <c r="AG5" s="60"/>
      <c r="AH5" s="60"/>
      <c r="AI5" s="61"/>
      <c r="AJ5" s="14"/>
      <c r="AK5" s="14"/>
      <c r="AL5" s="14"/>
      <c r="AM5" s="14"/>
      <c r="AN5" s="14"/>
      <c r="AO5" s="14"/>
      <c r="AP5" s="14"/>
      <c r="AQ5" s="15"/>
      <c r="AR5" s="1"/>
      <c r="AS5" s="8" t="s">
        <v>48</v>
      </c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4"/>
      <c r="BH5" s="14"/>
      <c r="BI5" s="14"/>
      <c r="BJ5" s="14"/>
      <c r="BK5" s="14"/>
      <c r="BL5" s="14"/>
      <c r="BM5" s="14"/>
      <c r="BN5" s="15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6"/>
      <c r="CJ5" s="17" t="str">
        <f>IF(F13="","・性別を選択してください。","")</f>
        <v>・性別を選択してください。</v>
      </c>
      <c r="CK5" s="17" t="str">
        <f>IF(AX11="","・運動療法を選択してください。","")</f>
        <v>・運動療法を選択してください。</v>
      </c>
    </row>
    <row r="6" spans="1:89" ht="24" customHeight="1" x14ac:dyDescent="0.45">
      <c r="A6" s="12"/>
      <c r="B6" s="69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1"/>
      <c r="T6" s="13"/>
      <c r="U6" s="18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20"/>
      <c r="AR6" s="1"/>
      <c r="AS6" s="59"/>
      <c r="AT6" s="60"/>
      <c r="AU6" s="60"/>
      <c r="AV6" s="60"/>
      <c r="AW6" s="61"/>
      <c r="AX6" s="78" t="s">
        <v>92</v>
      </c>
      <c r="AY6" s="79"/>
      <c r="AZ6" s="79"/>
      <c r="BA6" s="22" t="s">
        <v>93</v>
      </c>
      <c r="BB6" s="59"/>
      <c r="BC6" s="60"/>
      <c r="BD6" s="60"/>
      <c r="BE6" s="60"/>
      <c r="BF6" s="61"/>
      <c r="BG6" s="78" t="s">
        <v>49</v>
      </c>
      <c r="BH6" s="79"/>
      <c r="BI6" s="79"/>
      <c r="BJ6" s="79"/>
      <c r="BK6" s="79"/>
      <c r="BL6" s="79"/>
      <c r="BM6" s="79"/>
      <c r="BN6" s="83"/>
      <c r="BO6" s="160" t="s">
        <v>89</v>
      </c>
      <c r="BP6" s="161"/>
      <c r="BQ6" s="161"/>
      <c r="BR6" s="161"/>
      <c r="BS6" s="161"/>
      <c r="BT6" s="161"/>
      <c r="BU6" s="161"/>
      <c r="BV6" s="161"/>
      <c r="BW6" s="161"/>
      <c r="BX6" s="161"/>
      <c r="BY6" s="161"/>
      <c r="BZ6" s="161"/>
      <c r="CA6" s="161"/>
      <c r="CB6" s="161"/>
      <c r="CC6" s="161"/>
      <c r="CD6" s="161"/>
      <c r="CE6" s="161"/>
      <c r="CF6" s="161"/>
      <c r="CG6" s="161"/>
      <c r="CH6" s="162"/>
      <c r="CJ6" s="17" t="str">
        <f>IF(AND(D15&lt;&gt;"",J15&lt;&gt;"",M15&lt;&gt;""),"","・受持期間開始月を選択してください。")</f>
        <v>・受持期間開始月を選択してください。</v>
      </c>
      <c r="CK6" s="17" t="str">
        <f>IF(AND(AX11="有",AS13=""),"・運動療法が有の場合、指導内容を入力してください。","")</f>
        <v/>
      </c>
    </row>
    <row r="7" spans="1:89" ht="24" customHeight="1" x14ac:dyDescent="0.45">
      <c r="A7" s="34"/>
      <c r="B7" s="55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5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23" t="s">
        <v>33</v>
      </c>
      <c r="AH7" s="1"/>
      <c r="AI7" s="1"/>
      <c r="AJ7" s="1"/>
      <c r="AK7" s="1"/>
      <c r="AL7" s="1"/>
      <c r="AM7" s="1"/>
      <c r="AN7" s="1"/>
      <c r="AO7" s="1"/>
      <c r="AP7" s="1"/>
      <c r="AQ7" s="13"/>
      <c r="AR7" s="63" t="s">
        <v>50</v>
      </c>
      <c r="AS7" s="64"/>
      <c r="AT7" s="64"/>
      <c r="AU7" s="64"/>
      <c r="AV7" s="64"/>
      <c r="AW7" s="64"/>
      <c r="AX7" s="64"/>
      <c r="AY7" s="64"/>
      <c r="AZ7" s="64"/>
      <c r="BA7" s="64"/>
      <c r="BB7" s="64"/>
      <c r="BC7" s="64"/>
      <c r="BD7" s="64"/>
      <c r="BE7" s="64"/>
      <c r="BF7" s="64"/>
      <c r="BG7" s="64"/>
      <c r="BH7" s="65"/>
      <c r="BI7" s="59"/>
      <c r="BJ7" s="60"/>
      <c r="BK7" s="60"/>
      <c r="BL7" s="60"/>
      <c r="BM7" s="61"/>
      <c r="BN7" s="13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6"/>
      <c r="CJ7" s="17" t="str">
        <f>IF(AND(D16&lt;&gt;"",J16&lt;&gt;"",M16&lt;&gt;""),"","・受持期間終了月を選択してください。")</f>
        <v>・受持期間終了月を選択してください。</v>
      </c>
      <c r="CK7" s="17" t="str">
        <f>IF(AND(AX11="無",AS13=""),"・運動療法が無の場合、理由を入力してください。","")</f>
        <v/>
      </c>
    </row>
    <row r="8" spans="1:89" ht="24" customHeight="1" x14ac:dyDescent="0.45">
      <c r="A8" s="12"/>
      <c r="B8" s="1"/>
      <c r="C8" s="8" t="s">
        <v>24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3"/>
      <c r="U8" s="116" t="s">
        <v>90</v>
      </c>
      <c r="V8" s="117"/>
      <c r="W8" s="117"/>
      <c r="X8" s="117"/>
      <c r="Y8" s="117"/>
      <c r="Z8" s="117"/>
      <c r="AA8" s="117"/>
      <c r="AB8" s="117"/>
      <c r="AC8" s="117"/>
      <c r="AD8" s="117"/>
      <c r="AE8" s="117"/>
      <c r="AF8" s="117"/>
      <c r="AG8" s="153" t="s">
        <v>83</v>
      </c>
      <c r="AH8" s="153"/>
      <c r="AI8" s="153"/>
      <c r="AJ8" s="153"/>
      <c r="AK8" s="153"/>
      <c r="AL8" s="153"/>
      <c r="AM8" s="153"/>
      <c r="AN8" s="153"/>
      <c r="AO8" s="153"/>
      <c r="AP8" s="153"/>
      <c r="AQ8" s="154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3"/>
      <c r="BO8" s="1"/>
      <c r="BP8" s="66"/>
      <c r="BQ8" s="67"/>
      <c r="BR8" s="67"/>
      <c r="BS8" s="67"/>
      <c r="BT8" s="67"/>
      <c r="BU8" s="67"/>
      <c r="BV8" s="67"/>
      <c r="BW8" s="67"/>
      <c r="BX8" s="67"/>
      <c r="BY8" s="67"/>
      <c r="BZ8" s="67"/>
      <c r="CA8" s="67"/>
      <c r="CB8" s="67"/>
      <c r="CC8" s="67"/>
      <c r="CD8" s="67"/>
      <c r="CE8" s="67"/>
      <c r="CF8" s="67"/>
      <c r="CG8" s="68"/>
      <c r="CH8" s="16"/>
      <c r="CJ8" s="17" t="str">
        <f>IFERROR(IF(DATE(D15,J15,M15)&gt;DATE(D16,J16,M16),"・受持期間が誤っています。",""),"")</f>
        <v/>
      </c>
      <c r="CK8" s="17" t="str">
        <f>IF(BC16="","・経口血糖降下薬を選択してください。","")</f>
        <v>・経口血糖降下薬を選択してください。</v>
      </c>
    </row>
    <row r="9" spans="1:89" ht="24" customHeight="1" x14ac:dyDescent="0.45">
      <c r="A9" s="12"/>
      <c r="B9" s="1"/>
      <c r="C9" s="13"/>
      <c r="D9" s="151"/>
      <c r="E9" s="152"/>
      <c r="F9" s="152"/>
      <c r="G9" s="152"/>
      <c r="H9" s="152"/>
      <c r="I9" s="152"/>
      <c r="J9" s="152"/>
      <c r="K9" s="152"/>
      <c r="L9" s="152"/>
      <c r="M9" s="152"/>
      <c r="N9" s="12"/>
      <c r="O9" s="1"/>
      <c r="P9" s="1"/>
      <c r="Q9" s="1"/>
      <c r="R9" s="1"/>
      <c r="S9" s="1"/>
      <c r="T9" s="13"/>
      <c r="U9" s="25"/>
      <c r="V9" s="1"/>
      <c r="W9" s="104"/>
      <c r="X9" s="104"/>
      <c r="Y9" s="104"/>
      <c r="Z9" s="104"/>
      <c r="AA9" s="104"/>
      <c r="AB9" s="104"/>
      <c r="AC9" s="104"/>
      <c r="AD9" s="1"/>
      <c r="AE9" s="1"/>
      <c r="AF9" s="1"/>
      <c r="AG9" s="1"/>
      <c r="AH9" s="59"/>
      <c r="AI9" s="60"/>
      <c r="AJ9" s="60"/>
      <c r="AK9" s="60"/>
      <c r="AL9" s="60"/>
      <c r="AM9" s="60"/>
      <c r="AN9" s="61"/>
      <c r="AO9" s="1"/>
      <c r="AP9" s="1"/>
      <c r="AQ9" s="13"/>
      <c r="AR9" s="63" t="s">
        <v>96</v>
      </c>
      <c r="AS9" s="64"/>
      <c r="AT9" s="64"/>
      <c r="AU9" s="64"/>
      <c r="AV9" s="64"/>
      <c r="AW9" s="65"/>
      <c r="AX9" s="59"/>
      <c r="AY9" s="60"/>
      <c r="AZ9" s="60"/>
      <c r="BA9" s="60"/>
      <c r="BB9" s="61"/>
      <c r="BC9" s="26" t="s">
        <v>47</v>
      </c>
      <c r="BD9" s="59"/>
      <c r="BE9" s="60"/>
      <c r="BF9" s="60"/>
      <c r="BG9" s="60"/>
      <c r="BH9" s="61"/>
      <c r="BI9" s="1" t="s">
        <v>53</v>
      </c>
      <c r="BJ9" s="1"/>
      <c r="BK9" s="1"/>
      <c r="BL9" s="1"/>
      <c r="BM9" s="1"/>
      <c r="BN9" s="13"/>
      <c r="BO9" s="1"/>
      <c r="BP9" s="108"/>
      <c r="BQ9" s="109"/>
      <c r="BR9" s="109"/>
      <c r="BS9" s="109"/>
      <c r="BT9" s="109"/>
      <c r="BU9" s="109"/>
      <c r="BV9" s="109"/>
      <c r="BW9" s="109"/>
      <c r="BX9" s="109"/>
      <c r="BY9" s="109"/>
      <c r="BZ9" s="109"/>
      <c r="CA9" s="109"/>
      <c r="CB9" s="109"/>
      <c r="CC9" s="109"/>
      <c r="CD9" s="109"/>
      <c r="CE9" s="109"/>
      <c r="CF9" s="109"/>
      <c r="CG9" s="110"/>
      <c r="CH9" s="16"/>
      <c r="CJ9" s="17" t="str">
        <f>IF(M21="","",IF(M21&gt;M13,"・「糖尿病の診断を受けた年齢」が「患者年齢」よりも高くなっています。",""))</f>
        <v/>
      </c>
      <c r="CK9" s="17" t="str">
        <f>IF(AND(BC16="無",COUNTA(AU19:BM25)&gt;0),"・経口血糖降下薬で無を選択されていますが、薬品名・用量が入力されています。","")</f>
        <v/>
      </c>
    </row>
    <row r="10" spans="1:89" ht="24" customHeight="1" x14ac:dyDescent="0.45">
      <c r="A10" s="12"/>
      <c r="B10" s="1"/>
      <c r="C10" s="8" t="s">
        <v>0</v>
      </c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3"/>
      <c r="U10" s="25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27"/>
      <c r="AK10" s="1"/>
      <c r="AL10" s="1"/>
      <c r="AM10" s="1"/>
      <c r="AN10" s="1"/>
      <c r="AO10" s="1"/>
      <c r="AP10" s="1"/>
      <c r="AQ10" s="13"/>
      <c r="AR10" s="63" t="s">
        <v>51</v>
      </c>
      <c r="AS10" s="64"/>
      <c r="AT10" s="64"/>
      <c r="AU10" s="64"/>
      <c r="AV10" s="64"/>
      <c r="AW10" s="65"/>
      <c r="AX10" s="59"/>
      <c r="AY10" s="60"/>
      <c r="AZ10" s="60"/>
      <c r="BA10" s="60"/>
      <c r="BB10" s="61"/>
      <c r="BC10" s="26" t="s">
        <v>47</v>
      </c>
      <c r="BD10" s="59"/>
      <c r="BE10" s="60"/>
      <c r="BF10" s="60"/>
      <c r="BG10" s="60"/>
      <c r="BH10" s="61"/>
      <c r="BI10" s="1" t="s">
        <v>54</v>
      </c>
      <c r="BJ10" s="1"/>
      <c r="BK10" s="1"/>
      <c r="BL10" s="1"/>
      <c r="BM10" s="1"/>
      <c r="BN10" s="13"/>
      <c r="BO10" s="1"/>
      <c r="BP10" s="108"/>
      <c r="BQ10" s="109"/>
      <c r="BR10" s="109"/>
      <c r="BS10" s="109"/>
      <c r="BT10" s="109"/>
      <c r="BU10" s="109"/>
      <c r="BV10" s="109"/>
      <c r="BW10" s="109"/>
      <c r="BX10" s="109"/>
      <c r="BY10" s="109"/>
      <c r="BZ10" s="109"/>
      <c r="CA10" s="109"/>
      <c r="CB10" s="109"/>
      <c r="CC10" s="109"/>
      <c r="CD10" s="109"/>
      <c r="CE10" s="109"/>
      <c r="CF10" s="109"/>
      <c r="CG10" s="110"/>
      <c r="CH10" s="16"/>
      <c r="CJ10" s="17" t="str">
        <f>IF(F23="","・糖尿病の病型を選択してください。","")</f>
        <v>・糖尿病の病型を選択してください。</v>
      </c>
      <c r="CK10" s="17" t="str">
        <f>IF(AND(BC16="有",OR(AU19="",BF19="",BK19="")),"・経口血糖降下薬が有の場合、薬品名・用量を入力してください。","")</f>
        <v/>
      </c>
    </row>
    <row r="11" spans="1:89" ht="24" customHeight="1" x14ac:dyDescent="0.45">
      <c r="A11" s="12"/>
      <c r="B11" s="1"/>
      <c r="C11" s="1"/>
      <c r="D11" s="1"/>
      <c r="E11" s="5" t="s">
        <v>3</v>
      </c>
      <c r="F11" s="59"/>
      <c r="G11" s="60"/>
      <c r="H11" s="60"/>
      <c r="I11" s="60"/>
      <c r="J11" s="61"/>
      <c r="K11" s="1"/>
      <c r="L11" s="5" t="s">
        <v>4</v>
      </c>
      <c r="M11" s="59"/>
      <c r="N11" s="60"/>
      <c r="O11" s="60"/>
      <c r="P11" s="60"/>
      <c r="Q11" s="61"/>
      <c r="R11" s="1"/>
      <c r="S11" s="1"/>
      <c r="T11" s="13"/>
      <c r="U11" s="63" t="s">
        <v>28</v>
      </c>
      <c r="V11" s="64"/>
      <c r="W11" s="64"/>
      <c r="X11" s="64"/>
      <c r="Y11" s="59"/>
      <c r="Z11" s="60"/>
      <c r="AA11" s="60"/>
      <c r="AB11" s="60"/>
      <c r="AC11" s="61"/>
      <c r="AD11" s="63" t="s">
        <v>29</v>
      </c>
      <c r="AE11" s="64"/>
      <c r="AF11" s="64"/>
      <c r="AG11" s="64"/>
      <c r="AH11" s="64"/>
      <c r="AI11" s="65"/>
      <c r="AJ11" s="59"/>
      <c r="AK11" s="60"/>
      <c r="AL11" s="60"/>
      <c r="AM11" s="60"/>
      <c r="AN11" s="61"/>
      <c r="AO11" s="72" t="s">
        <v>30</v>
      </c>
      <c r="AP11" s="73"/>
      <c r="AQ11" s="74"/>
      <c r="AR11" s="63" t="s">
        <v>52</v>
      </c>
      <c r="AS11" s="64"/>
      <c r="AT11" s="64"/>
      <c r="AU11" s="64"/>
      <c r="AV11" s="64"/>
      <c r="AW11" s="65"/>
      <c r="AX11" s="59"/>
      <c r="AY11" s="60"/>
      <c r="AZ11" s="60"/>
      <c r="BA11" s="60"/>
      <c r="BB11" s="6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28"/>
      <c r="BP11" s="108"/>
      <c r="BQ11" s="109"/>
      <c r="BR11" s="109"/>
      <c r="BS11" s="109"/>
      <c r="BT11" s="109"/>
      <c r="BU11" s="109"/>
      <c r="BV11" s="109"/>
      <c r="BW11" s="109"/>
      <c r="BX11" s="109"/>
      <c r="BY11" s="109"/>
      <c r="BZ11" s="109"/>
      <c r="CA11" s="109"/>
      <c r="CB11" s="109"/>
      <c r="CC11" s="109"/>
      <c r="CD11" s="109"/>
      <c r="CE11" s="109"/>
      <c r="CF11" s="109"/>
      <c r="CG11" s="110"/>
      <c r="CH11" s="16"/>
      <c r="CJ11" s="17" t="str">
        <f>IF(AND(F23="1型",C30=""),"・1型と診断した根拠を入力してください。","")</f>
        <v/>
      </c>
      <c r="CK11" s="17" t="str">
        <f>IF(BC27="","・注射薬インスリンを選択してください。","")</f>
        <v/>
      </c>
    </row>
    <row r="12" spans="1:89" ht="24" customHeight="1" x14ac:dyDescent="0.45">
      <c r="A12" s="12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3"/>
      <c r="U12" s="63" t="s">
        <v>34</v>
      </c>
      <c r="V12" s="64"/>
      <c r="W12" s="64"/>
      <c r="X12" s="64"/>
      <c r="Y12" s="105"/>
      <c r="Z12" s="106"/>
      <c r="AA12" s="106"/>
      <c r="AB12" s="106"/>
      <c r="AC12" s="107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3"/>
      <c r="AR12" s="111" t="str">
        <f>IF(AX11="","",IF(AX11="有","※「運動療法」有の場合は以下に指導内容を記載","※「運動療法」無の場合は以下に理由を記載"))</f>
        <v/>
      </c>
      <c r="AS12" s="112"/>
      <c r="AT12" s="112"/>
      <c r="AU12" s="112"/>
      <c r="AV12" s="112"/>
      <c r="AW12" s="112"/>
      <c r="AX12" s="112"/>
      <c r="AY12" s="112"/>
      <c r="AZ12" s="112"/>
      <c r="BA12" s="112"/>
      <c r="BB12" s="112"/>
      <c r="BC12" s="112"/>
      <c r="BD12" s="112"/>
      <c r="BE12" s="112"/>
      <c r="BF12" s="112"/>
      <c r="BG12" s="112"/>
      <c r="BH12" s="112"/>
      <c r="BI12" s="112"/>
      <c r="BJ12" s="112"/>
      <c r="BK12" s="112"/>
      <c r="BL12" s="112"/>
      <c r="BM12" s="112"/>
      <c r="BN12" s="113"/>
      <c r="BO12" s="28"/>
      <c r="BP12" s="108"/>
      <c r="BQ12" s="109"/>
      <c r="BR12" s="109"/>
      <c r="BS12" s="109"/>
      <c r="BT12" s="109"/>
      <c r="BU12" s="109"/>
      <c r="BV12" s="109"/>
      <c r="BW12" s="109"/>
      <c r="BX12" s="109"/>
      <c r="BY12" s="109"/>
      <c r="BZ12" s="109"/>
      <c r="CA12" s="109"/>
      <c r="CB12" s="109"/>
      <c r="CC12" s="109"/>
      <c r="CD12" s="109"/>
      <c r="CE12" s="109"/>
      <c r="CF12" s="109"/>
      <c r="CG12" s="110"/>
      <c r="CH12" s="16"/>
      <c r="CJ12" s="17" t="str">
        <f>IF(OR(F23="",F24="",C30=""),"・具体的な病型・病態とその理由を記載してください。","")</f>
        <v>・具体的な病型・病態とその理由を記載してください。</v>
      </c>
      <c r="CK12" s="17" t="str">
        <f>IF(AND(BC27="有",AND(COUNTA(AY30:BJ32)=0,BC39="")),"・注射薬インスリンが有の場合、用量を入力してください。","")</f>
        <v>・注射薬インスリンが有の場合、用量を入力してください。</v>
      </c>
    </row>
    <row r="13" spans="1:89" ht="24" customHeight="1" x14ac:dyDescent="0.45">
      <c r="A13" s="12"/>
      <c r="B13" s="1"/>
      <c r="C13" s="1"/>
      <c r="D13" s="1"/>
      <c r="E13" s="5" t="s">
        <v>1</v>
      </c>
      <c r="F13" s="59"/>
      <c r="G13" s="60"/>
      <c r="H13" s="60"/>
      <c r="I13" s="60"/>
      <c r="J13" s="61"/>
      <c r="K13" s="149" t="s">
        <v>2</v>
      </c>
      <c r="L13" s="150"/>
      <c r="M13" s="59"/>
      <c r="N13" s="60"/>
      <c r="O13" s="60"/>
      <c r="P13" s="60"/>
      <c r="Q13" s="61"/>
      <c r="R13" s="1" t="s">
        <v>16</v>
      </c>
      <c r="S13" s="1"/>
      <c r="T13" s="13"/>
      <c r="U13" s="29"/>
      <c r="V13" s="30"/>
      <c r="W13" s="30"/>
      <c r="X13" s="30"/>
      <c r="Y13" s="31" t="s">
        <v>31</v>
      </c>
      <c r="Z13" s="30"/>
      <c r="AA13" s="30"/>
      <c r="AB13" s="30"/>
      <c r="AC13" s="30"/>
      <c r="AD13" s="30"/>
      <c r="AE13" s="1"/>
      <c r="AF13" s="1"/>
      <c r="AG13" s="1"/>
      <c r="AH13" s="1"/>
      <c r="AI13" s="1"/>
      <c r="AJ13" s="30"/>
      <c r="AK13" s="30"/>
      <c r="AL13" s="30"/>
      <c r="AM13" s="30"/>
      <c r="AN13" s="30"/>
      <c r="AO13" s="30"/>
      <c r="AP13" s="30"/>
      <c r="AQ13" s="35"/>
      <c r="AR13" s="1"/>
      <c r="AS13" s="90"/>
      <c r="AT13" s="91"/>
      <c r="AU13" s="91"/>
      <c r="AV13" s="91"/>
      <c r="AW13" s="91"/>
      <c r="AX13" s="91"/>
      <c r="AY13" s="91"/>
      <c r="AZ13" s="91"/>
      <c r="BA13" s="91"/>
      <c r="BB13" s="91"/>
      <c r="BC13" s="91"/>
      <c r="BD13" s="91"/>
      <c r="BE13" s="91"/>
      <c r="BF13" s="91"/>
      <c r="BG13" s="91"/>
      <c r="BH13" s="91"/>
      <c r="BI13" s="91"/>
      <c r="BJ13" s="91"/>
      <c r="BK13" s="91"/>
      <c r="BL13" s="91"/>
      <c r="BM13" s="92"/>
      <c r="BN13" s="1"/>
      <c r="BO13" s="28"/>
      <c r="BP13" s="108"/>
      <c r="BQ13" s="109"/>
      <c r="BR13" s="109"/>
      <c r="BS13" s="109"/>
      <c r="BT13" s="109"/>
      <c r="BU13" s="109"/>
      <c r="BV13" s="109"/>
      <c r="BW13" s="109"/>
      <c r="BX13" s="109"/>
      <c r="BY13" s="109"/>
      <c r="BZ13" s="109"/>
      <c r="CA13" s="109"/>
      <c r="CB13" s="109"/>
      <c r="CC13" s="109"/>
      <c r="CD13" s="109"/>
      <c r="CE13" s="109"/>
      <c r="CF13" s="109"/>
      <c r="CG13" s="110"/>
      <c r="CH13" s="16"/>
      <c r="CJ13" s="17" t="str">
        <f>IF(F24="","・糖尿病の病態を選択してください。","")</f>
        <v>・糖尿病の病態を選択してください。</v>
      </c>
      <c r="CK13" s="17" t="str">
        <f>IF(AND(BC27="有(CSII)",BC37=""),"・CSIIを行っている場合は、basal投与量を入力してください。","")</f>
        <v/>
      </c>
    </row>
    <row r="14" spans="1:89" ht="24" customHeight="1" x14ac:dyDescent="0.45">
      <c r="A14" s="12"/>
      <c r="B14" s="1"/>
      <c r="C14" s="8" t="s">
        <v>56</v>
      </c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3"/>
      <c r="U14" s="103" t="s">
        <v>95</v>
      </c>
      <c r="V14" s="57"/>
      <c r="W14" s="57"/>
      <c r="X14" s="57"/>
      <c r="Y14" s="57"/>
      <c r="Z14" s="57"/>
      <c r="AA14" s="57"/>
      <c r="AB14" s="57"/>
      <c r="AC14" s="57"/>
      <c r="AD14" s="57"/>
      <c r="AE14" s="59"/>
      <c r="AF14" s="60"/>
      <c r="AG14" s="60"/>
      <c r="AH14" s="60"/>
      <c r="AI14" s="61"/>
      <c r="AO14" s="1"/>
      <c r="AP14" s="1"/>
      <c r="AQ14" s="13"/>
      <c r="AR14" s="1"/>
      <c r="AS14" s="93"/>
      <c r="AT14" s="94"/>
      <c r="AU14" s="94"/>
      <c r="AV14" s="94"/>
      <c r="AW14" s="94"/>
      <c r="AX14" s="94"/>
      <c r="AY14" s="94"/>
      <c r="AZ14" s="94"/>
      <c r="BA14" s="94"/>
      <c r="BB14" s="94"/>
      <c r="BC14" s="94"/>
      <c r="BD14" s="94"/>
      <c r="BE14" s="94"/>
      <c r="BF14" s="94"/>
      <c r="BG14" s="94"/>
      <c r="BH14" s="94"/>
      <c r="BI14" s="94"/>
      <c r="BJ14" s="94"/>
      <c r="BK14" s="94"/>
      <c r="BL14" s="94"/>
      <c r="BM14" s="95"/>
      <c r="BN14" s="1"/>
      <c r="BO14" s="28"/>
      <c r="BP14" s="108"/>
      <c r="BQ14" s="109"/>
      <c r="BR14" s="109"/>
      <c r="BS14" s="109"/>
      <c r="BT14" s="109"/>
      <c r="BU14" s="109"/>
      <c r="BV14" s="109"/>
      <c r="BW14" s="109"/>
      <c r="BX14" s="109"/>
      <c r="BY14" s="109"/>
      <c r="BZ14" s="109"/>
      <c r="CA14" s="109"/>
      <c r="CB14" s="109"/>
      <c r="CC14" s="109"/>
      <c r="CD14" s="109"/>
      <c r="CE14" s="109"/>
      <c r="CF14" s="109"/>
      <c r="CG14" s="110"/>
      <c r="CH14" s="16"/>
      <c r="CJ14" s="17" t="str">
        <f>IF(AND(F24="インスリン依存状態",C30=""),"・インスリン依存状態とした根拠を入力してください。","")</f>
        <v/>
      </c>
      <c r="CK14" s="17" t="str">
        <f>IF(AND(COUNTA(AY32:BJ32)&gt;0,AU34=""),"・インスリン「混合」または「配合」を選んだ場合は、下欄を入力してください。","")</f>
        <v/>
      </c>
    </row>
    <row r="15" spans="1:89" ht="24" customHeight="1" x14ac:dyDescent="0.45">
      <c r="A15" s="12"/>
      <c r="B15" s="1"/>
      <c r="C15" s="1"/>
      <c r="D15" s="80"/>
      <c r="E15" s="81"/>
      <c r="F15" s="81"/>
      <c r="G15" s="81"/>
      <c r="H15" s="82"/>
      <c r="I15" s="1" t="s">
        <v>5</v>
      </c>
      <c r="J15" s="80"/>
      <c r="K15" s="82"/>
      <c r="L15" s="1" t="s">
        <v>6</v>
      </c>
      <c r="M15" s="80"/>
      <c r="N15" s="82"/>
      <c r="O15" s="1" t="s">
        <v>27</v>
      </c>
      <c r="P15" s="1"/>
      <c r="Q15" s="1" t="s">
        <v>7</v>
      </c>
      <c r="R15" s="1"/>
      <c r="S15" s="1"/>
      <c r="T15" s="13"/>
      <c r="U15" s="25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O15" s="1"/>
      <c r="AP15" s="1"/>
      <c r="AQ15" s="13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28"/>
      <c r="BP15" s="108"/>
      <c r="BQ15" s="109"/>
      <c r="BR15" s="109"/>
      <c r="BS15" s="109"/>
      <c r="BT15" s="109"/>
      <c r="BU15" s="109"/>
      <c r="BV15" s="109"/>
      <c r="BW15" s="109"/>
      <c r="BX15" s="109"/>
      <c r="BY15" s="109"/>
      <c r="BZ15" s="109"/>
      <c r="CA15" s="109"/>
      <c r="CB15" s="109"/>
      <c r="CC15" s="109"/>
      <c r="CD15" s="109"/>
      <c r="CE15" s="109"/>
      <c r="CF15" s="109"/>
      <c r="CG15" s="110"/>
      <c r="CH15" s="16"/>
      <c r="CJ15" s="17" t="str">
        <f>IF(I45="","・血糖自己測定を選択してください。","")</f>
        <v>・血糖自己測定を選択してください。</v>
      </c>
      <c r="CK15" s="17" t="str">
        <f>IF(BC40="","・インクレチン関連注射薬を選択してください。","")</f>
        <v>・インクレチン関連注射薬を選択してください。</v>
      </c>
    </row>
    <row r="16" spans="1:89" ht="24" customHeight="1" x14ac:dyDescent="0.45">
      <c r="A16" s="12"/>
      <c r="B16" s="1"/>
      <c r="C16" s="1"/>
      <c r="D16" s="80"/>
      <c r="E16" s="81"/>
      <c r="F16" s="81"/>
      <c r="G16" s="81"/>
      <c r="H16" s="82"/>
      <c r="I16" s="1" t="s">
        <v>5</v>
      </c>
      <c r="J16" s="80"/>
      <c r="K16" s="82"/>
      <c r="L16" s="1" t="s">
        <v>6</v>
      </c>
      <c r="M16" s="80"/>
      <c r="N16" s="82"/>
      <c r="O16" s="1" t="s">
        <v>27</v>
      </c>
      <c r="P16" s="1"/>
      <c r="Q16" s="1" t="s">
        <v>8</v>
      </c>
      <c r="R16" s="1"/>
      <c r="S16" s="1"/>
      <c r="T16" s="13"/>
      <c r="U16" s="116" t="s">
        <v>94</v>
      </c>
      <c r="V16" s="117"/>
      <c r="W16" s="117"/>
      <c r="X16" s="117"/>
      <c r="Y16" s="117"/>
      <c r="Z16" s="117"/>
      <c r="AA16" s="117"/>
      <c r="AB16" s="117"/>
      <c r="AC16" s="117"/>
      <c r="AD16" s="117"/>
      <c r="AE16" s="117"/>
      <c r="AF16" s="117"/>
      <c r="AG16" s="117"/>
      <c r="AH16" s="117"/>
      <c r="AI16" s="117"/>
      <c r="AJ16" s="117"/>
      <c r="AK16" s="117"/>
      <c r="AL16" s="117"/>
      <c r="AM16" s="117"/>
      <c r="AN16" s="117"/>
      <c r="AO16" s="117"/>
      <c r="AP16" s="117"/>
      <c r="AQ16" s="144"/>
      <c r="AR16" s="103" t="s">
        <v>55</v>
      </c>
      <c r="AS16" s="57"/>
      <c r="AT16" s="57"/>
      <c r="AU16" s="57"/>
      <c r="AV16" s="57"/>
      <c r="AW16" s="57"/>
      <c r="AX16" s="57"/>
      <c r="AY16" s="57"/>
      <c r="AZ16" s="57"/>
      <c r="BA16" s="57"/>
      <c r="BB16" s="58"/>
      <c r="BC16" s="59"/>
      <c r="BD16" s="60"/>
      <c r="BE16" s="60"/>
      <c r="BF16" s="60"/>
      <c r="BG16" s="61"/>
      <c r="BH16" s="1"/>
      <c r="BI16" s="1"/>
      <c r="BJ16" s="1"/>
      <c r="BK16" s="1"/>
      <c r="BL16" s="1"/>
      <c r="BM16" s="1"/>
      <c r="BN16" s="1"/>
      <c r="BO16" s="28"/>
      <c r="BP16" s="108"/>
      <c r="BQ16" s="109"/>
      <c r="BR16" s="109"/>
      <c r="BS16" s="109"/>
      <c r="BT16" s="109"/>
      <c r="BU16" s="109"/>
      <c r="BV16" s="109"/>
      <c r="BW16" s="109"/>
      <c r="BX16" s="109"/>
      <c r="BY16" s="109"/>
      <c r="BZ16" s="109"/>
      <c r="CA16" s="109"/>
      <c r="CB16" s="109"/>
      <c r="CC16" s="109"/>
      <c r="CD16" s="109"/>
      <c r="CE16" s="109"/>
      <c r="CF16" s="109"/>
      <c r="CG16" s="110"/>
      <c r="CH16" s="16"/>
      <c r="CJ16" s="17" t="str">
        <f>IF(AE5="","・糖尿病網膜症を選択してください。","")</f>
        <v>・糖尿病網膜症を選択してください。</v>
      </c>
      <c r="CK16" s="17" t="str">
        <f>IF(AND(BC40="無",AX42&lt;&gt;""),"・インクレチン関連注射薬で無を選択されていますが、薬品名が入力されています。","")</f>
        <v/>
      </c>
    </row>
    <row r="17" spans="1:89" ht="24" customHeight="1" x14ac:dyDescent="0.45">
      <c r="A17" s="12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3"/>
      <c r="U17" s="25"/>
      <c r="V17" s="1"/>
      <c r="W17" s="104"/>
      <c r="X17" s="104"/>
      <c r="Y17" s="104"/>
      <c r="Z17" s="104"/>
      <c r="AA17" s="104"/>
      <c r="AB17" s="104"/>
      <c r="AC17" s="104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3"/>
      <c r="AR17" s="1"/>
      <c r="AS17" s="1"/>
      <c r="AT17" s="4"/>
      <c r="AU17" s="8" t="s">
        <v>88</v>
      </c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28"/>
      <c r="BP17" s="108"/>
      <c r="BQ17" s="109"/>
      <c r="BR17" s="109"/>
      <c r="BS17" s="109"/>
      <c r="BT17" s="109"/>
      <c r="BU17" s="109"/>
      <c r="BV17" s="109"/>
      <c r="BW17" s="109"/>
      <c r="BX17" s="109"/>
      <c r="BY17" s="109"/>
      <c r="BZ17" s="109"/>
      <c r="CA17" s="109"/>
      <c r="CB17" s="109"/>
      <c r="CC17" s="109"/>
      <c r="CD17" s="109"/>
      <c r="CE17" s="109"/>
      <c r="CF17" s="109"/>
      <c r="CG17" s="110"/>
      <c r="CH17" s="16"/>
      <c r="CJ17" s="17" t="str">
        <f>IF(W9="","・糖尿病性腎症を選択してください。","")</f>
        <v>・糖尿病性腎症を選択してください。</v>
      </c>
      <c r="CK17" s="17" t="str">
        <f>IF(AND(BC40="無",AX43&lt;&gt;""),"・インクレチン関連注射薬で無を選択されていますが、用法・用量が入力されています。","")</f>
        <v/>
      </c>
    </row>
    <row r="18" spans="1:89" ht="24" customHeight="1" x14ac:dyDescent="0.45">
      <c r="A18" s="12"/>
      <c r="B18" s="1"/>
      <c r="C18" s="1"/>
      <c r="D18" s="1"/>
      <c r="E18" s="5" t="s">
        <v>9</v>
      </c>
      <c r="F18" s="59"/>
      <c r="G18" s="60"/>
      <c r="H18" s="60"/>
      <c r="I18" s="60"/>
      <c r="J18" s="61"/>
      <c r="K18" s="1" t="s">
        <v>10</v>
      </c>
      <c r="L18" s="1"/>
      <c r="M18" s="32" t="s">
        <v>13</v>
      </c>
      <c r="N18" s="1"/>
      <c r="O18" s="1"/>
      <c r="P18" s="1"/>
      <c r="Q18" s="1"/>
      <c r="R18" s="1"/>
      <c r="S18" s="1"/>
      <c r="T18" s="13"/>
      <c r="U18" s="25"/>
      <c r="V18" s="1"/>
      <c r="W18" s="104"/>
      <c r="X18" s="104"/>
      <c r="Y18" s="104"/>
      <c r="Z18" s="104"/>
      <c r="AA18" s="104"/>
      <c r="AB18" s="104"/>
      <c r="AC18" s="104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3"/>
      <c r="AR18" s="1"/>
      <c r="AS18" s="1"/>
      <c r="AT18" s="1"/>
      <c r="AU18" s="99" t="s">
        <v>73</v>
      </c>
      <c r="AV18" s="100"/>
      <c r="AW18" s="100"/>
      <c r="AX18" s="100"/>
      <c r="AY18" s="100"/>
      <c r="AZ18" s="100"/>
      <c r="BA18" s="100"/>
      <c r="BB18" s="100"/>
      <c r="BC18" s="100"/>
      <c r="BD18" s="101"/>
      <c r="BE18" s="1"/>
      <c r="BF18" s="99" t="s">
        <v>85</v>
      </c>
      <c r="BG18" s="100"/>
      <c r="BH18" s="100"/>
      <c r="BI18" s="100"/>
      <c r="BJ18" s="101"/>
      <c r="BK18" s="163" t="s">
        <v>60</v>
      </c>
      <c r="BL18" s="163"/>
      <c r="BM18" s="163"/>
      <c r="BN18" s="13"/>
      <c r="BO18" s="1"/>
      <c r="BP18" s="108"/>
      <c r="BQ18" s="109"/>
      <c r="BR18" s="109"/>
      <c r="BS18" s="109"/>
      <c r="BT18" s="109"/>
      <c r="BU18" s="109"/>
      <c r="BV18" s="109"/>
      <c r="BW18" s="109"/>
      <c r="BX18" s="109"/>
      <c r="BY18" s="109"/>
      <c r="BZ18" s="109"/>
      <c r="CA18" s="109"/>
      <c r="CB18" s="109"/>
      <c r="CC18" s="109"/>
      <c r="CD18" s="109"/>
      <c r="CE18" s="109"/>
      <c r="CF18" s="109"/>
      <c r="CG18" s="110"/>
      <c r="CH18" s="16"/>
      <c r="CJ18" s="17" t="str">
        <f>IF(Y11="","・eGFRを入力してください。","")</f>
        <v>・eGFRを入力してください。</v>
      </c>
      <c r="CK18" s="17" t="str">
        <f>IF(AND(BC40="無",BC44&lt;&gt;""),"・インクレチン関連注射薬で無を選択されていますが、インスリン含有が入力されています。","")</f>
        <v/>
      </c>
    </row>
    <row r="19" spans="1:89" ht="24" customHeight="1" x14ac:dyDescent="0.45">
      <c r="A19" s="12"/>
      <c r="B19" s="1"/>
      <c r="C19" s="1"/>
      <c r="D19" s="1"/>
      <c r="E19" s="5" t="s">
        <v>11</v>
      </c>
      <c r="F19" s="59"/>
      <c r="G19" s="60"/>
      <c r="H19" s="60"/>
      <c r="I19" s="60"/>
      <c r="J19" s="61"/>
      <c r="K19" s="1" t="s">
        <v>12</v>
      </c>
      <c r="L19" s="1"/>
      <c r="M19" s="146" t="str">
        <f>IF(AND(F18&lt;&gt;"",F19&lt;&gt;""),ROUNDDOWN(F19/(F18/100)^2,1),"")</f>
        <v/>
      </c>
      <c r="N19" s="147"/>
      <c r="O19" s="147"/>
      <c r="P19" s="147"/>
      <c r="Q19" s="148"/>
      <c r="R19" s="72" t="s">
        <v>14</v>
      </c>
      <c r="S19" s="73"/>
      <c r="T19" s="74"/>
      <c r="U19" s="25"/>
      <c r="V19" s="1"/>
      <c r="W19" s="104"/>
      <c r="X19" s="104"/>
      <c r="Y19" s="104"/>
      <c r="Z19" s="104"/>
      <c r="AA19" s="104"/>
      <c r="AB19" s="104"/>
      <c r="AC19" s="104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3"/>
      <c r="AR19" s="1"/>
      <c r="AS19" s="1"/>
      <c r="AT19" s="1"/>
      <c r="AU19" s="84"/>
      <c r="AV19" s="85"/>
      <c r="AW19" s="85"/>
      <c r="AX19" s="85"/>
      <c r="AY19" s="85"/>
      <c r="AZ19" s="85"/>
      <c r="BA19" s="85"/>
      <c r="BB19" s="85"/>
      <c r="BC19" s="85"/>
      <c r="BD19" s="86"/>
      <c r="BE19" s="26"/>
      <c r="BF19" s="59"/>
      <c r="BG19" s="60"/>
      <c r="BH19" s="60"/>
      <c r="BI19" s="60"/>
      <c r="BJ19" s="61"/>
      <c r="BK19" s="62"/>
      <c r="BL19" s="62"/>
      <c r="BM19" s="62"/>
      <c r="BN19" s="33"/>
      <c r="BO19" s="1"/>
      <c r="BP19" s="108"/>
      <c r="BQ19" s="109"/>
      <c r="BR19" s="109"/>
      <c r="BS19" s="109"/>
      <c r="BT19" s="109"/>
      <c r="BU19" s="109"/>
      <c r="BV19" s="109"/>
      <c r="BW19" s="109"/>
      <c r="BX19" s="109"/>
      <c r="BY19" s="109"/>
      <c r="BZ19" s="109"/>
      <c r="CA19" s="109"/>
      <c r="CB19" s="109"/>
      <c r="CC19" s="109"/>
      <c r="CD19" s="109"/>
      <c r="CE19" s="109"/>
      <c r="CF19" s="109"/>
      <c r="CG19" s="110"/>
      <c r="CH19" s="16"/>
      <c r="CJ19" s="17" t="str">
        <f>IF(AJ11="","・尿アルブミンを入力してください。","")</f>
        <v>・尿アルブミンを入力してください。</v>
      </c>
      <c r="CK19" s="17" t="str">
        <f>IF(AND(BC40="有",OR(AX42="",AX43="")),"・インクレチン関連注射薬が有の場合、薬品名・用法・用量を入力してください。","")</f>
        <v/>
      </c>
    </row>
    <row r="20" spans="1:89" ht="24" customHeight="1" x14ac:dyDescent="0.45">
      <c r="A20" s="34"/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1"/>
      <c r="N20" s="1"/>
      <c r="O20" s="1"/>
      <c r="P20" s="1"/>
      <c r="Q20" s="1"/>
      <c r="R20" s="30"/>
      <c r="S20" s="30"/>
      <c r="T20" s="35"/>
      <c r="U20" s="25"/>
      <c r="V20" s="1"/>
      <c r="W20" s="104"/>
      <c r="X20" s="104"/>
      <c r="Y20" s="104"/>
      <c r="Z20" s="104"/>
      <c r="AA20" s="104"/>
      <c r="AB20" s="104"/>
      <c r="AC20" s="104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3"/>
      <c r="AR20" s="1"/>
      <c r="AS20" s="1"/>
      <c r="AT20" s="1"/>
      <c r="AU20" s="84"/>
      <c r="AV20" s="85"/>
      <c r="AW20" s="85"/>
      <c r="AX20" s="85"/>
      <c r="AY20" s="85"/>
      <c r="AZ20" s="85"/>
      <c r="BA20" s="85"/>
      <c r="BB20" s="85"/>
      <c r="BC20" s="85"/>
      <c r="BD20" s="86"/>
      <c r="BE20" s="26"/>
      <c r="BF20" s="59"/>
      <c r="BG20" s="60"/>
      <c r="BH20" s="60"/>
      <c r="BI20" s="60"/>
      <c r="BJ20" s="61"/>
      <c r="BK20" s="62"/>
      <c r="BL20" s="62"/>
      <c r="BM20" s="62"/>
      <c r="BN20" s="33"/>
      <c r="BO20" s="1"/>
      <c r="BP20" s="108"/>
      <c r="BQ20" s="109"/>
      <c r="BR20" s="109"/>
      <c r="BS20" s="109"/>
      <c r="BT20" s="109"/>
      <c r="BU20" s="109"/>
      <c r="BV20" s="109"/>
      <c r="BW20" s="109"/>
      <c r="BX20" s="109"/>
      <c r="BY20" s="109"/>
      <c r="BZ20" s="109"/>
      <c r="CA20" s="109"/>
      <c r="CB20" s="109"/>
      <c r="CC20" s="109"/>
      <c r="CD20" s="109"/>
      <c r="CE20" s="109"/>
      <c r="CF20" s="109"/>
      <c r="CG20" s="110"/>
      <c r="CH20" s="16"/>
      <c r="CJ20" s="17" t="str">
        <f>IF(AND(W9="3期",AND(AJ11="",Y12="")),"・糖尿病性腎症で3期を選択した場合、尿アルブミンか尿タンパクを入力してください。","")</f>
        <v/>
      </c>
      <c r="CK20" s="17" t="str">
        <f>IF(OR(CD33&lt;100,CD33&gt;200),"・症例の概略欄は、100文字以上200文字以内で入力してください。","")</f>
        <v>・症例の概略欄は、100文字以上200文字以内で入力してください。</v>
      </c>
    </row>
    <row r="21" spans="1:89" ht="24" customHeight="1" x14ac:dyDescent="0.45">
      <c r="A21" s="145" t="s">
        <v>15</v>
      </c>
      <c r="B21" s="64"/>
      <c r="C21" s="64"/>
      <c r="D21" s="64"/>
      <c r="E21" s="64"/>
      <c r="F21" s="64"/>
      <c r="G21" s="64"/>
      <c r="H21" s="64"/>
      <c r="I21" s="64"/>
      <c r="J21" s="64"/>
      <c r="K21" s="64"/>
      <c r="L21" s="65"/>
      <c r="M21" s="59"/>
      <c r="N21" s="60"/>
      <c r="O21" s="60"/>
      <c r="P21" s="60"/>
      <c r="Q21" s="61"/>
      <c r="R21" s="1" t="s">
        <v>16</v>
      </c>
      <c r="S21" s="1"/>
      <c r="T21" s="1"/>
      <c r="U21" s="29"/>
      <c r="V21" s="30"/>
      <c r="W21" s="30"/>
      <c r="X21" s="30"/>
      <c r="Y21" s="30"/>
      <c r="Z21" s="30"/>
      <c r="AA21" s="30"/>
      <c r="AB21" s="30"/>
      <c r="AC21" s="30"/>
      <c r="AD21" s="30"/>
      <c r="AE21" s="1"/>
      <c r="AF21" s="1"/>
      <c r="AG21" s="1"/>
      <c r="AH21" s="1"/>
      <c r="AI21" s="1"/>
      <c r="AJ21" s="30"/>
      <c r="AK21" s="30"/>
      <c r="AL21" s="30"/>
      <c r="AM21" s="30"/>
      <c r="AN21" s="30"/>
      <c r="AO21" s="30"/>
      <c r="AP21" s="30"/>
      <c r="AQ21" s="35"/>
      <c r="AR21" s="1"/>
      <c r="AS21" s="1"/>
      <c r="AT21" s="1"/>
      <c r="AU21" s="84"/>
      <c r="AV21" s="85"/>
      <c r="AW21" s="85"/>
      <c r="AX21" s="85"/>
      <c r="AY21" s="85"/>
      <c r="AZ21" s="85"/>
      <c r="BA21" s="85"/>
      <c r="BB21" s="85"/>
      <c r="BC21" s="85"/>
      <c r="BD21" s="86"/>
      <c r="BE21" s="26"/>
      <c r="BF21" s="59"/>
      <c r="BG21" s="60"/>
      <c r="BH21" s="60"/>
      <c r="BI21" s="60"/>
      <c r="BJ21" s="61"/>
      <c r="BK21" s="62"/>
      <c r="BL21" s="62"/>
      <c r="BM21" s="62"/>
      <c r="BN21" s="33"/>
      <c r="BO21" s="1"/>
      <c r="BP21" s="108"/>
      <c r="BQ21" s="109"/>
      <c r="BR21" s="109"/>
      <c r="BS21" s="109"/>
      <c r="BT21" s="109"/>
      <c r="BU21" s="109"/>
      <c r="BV21" s="109"/>
      <c r="BW21" s="109"/>
      <c r="BX21" s="109"/>
      <c r="BY21" s="109"/>
      <c r="BZ21" s="109"/>
      <c r="CA21" s="109"/>
      <c r="CB21" s="109"/>
      <c r="CC21" s="109"/>
      <c r="CD21" s="109"/>
      <c r="CE21" s="109"/>
      <c r="CF21" s="109"/>
      <c r="CG21" s="110"/>
      <c r="CH21" s="16"/>
      <c r="CJ21" s="17" t="str">
        <f>IF(AND(W9="3期",Y12="1+"),"・糖尿病性腎症で3期を選択した場合、尿タンパクで「1+」は不可です。","")</f>
        <v/>
      </c>
    </row>
    <row r="22" spans="1:89" ht="24" customHeight="1" x14ac:dyDescent="0.45">
      <c r="A22" s="36"/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8"/>
      <c r="U22" s="63" t="s">
        <v>36</v>
      </c>
      <c r="V22" s="64"/>
      <c r="W22" s="64"/>
      <c r="X22" s="64"/>
      <c r="Y22" s="64"/>
      <c r="Z22" s="64"/>
      <c r="AA22" s="64"/>
      <c r="AB22" s="64"/>
      <c r="AC22" s="64"/>
      <c r="AD22" s="64"/>
      <c r="AE22" s="59"/>
      <c r="AF22" s="60"/>
      <c r="AG22" s="60"/>
      <c r="AH22" s="60"/>
      <c r="AI22" s="61"/>
      <c r="AO22" s="1"/>
      <c r="AP22" s="1"/>
      <c r="AQ22" s="13"/>
      <c r="AR22" s="1"/>
      <c r="AS22" s="1"/>
      <c r="AT22" s="1"/>
      <c r="AU22" s="84"/>
      <c r="AV22" s="85"/>
      <c r="AW22" s="85"/>
      <c r="AX22" s="85"/>
      <c r="AY22" s="85"/>
      <c r="AZ22" s="85"/>
      <c r="BA22" s="85"/>
      <c r="BB22" s="85"/>
      <c r="BC22" s="85"/>
      <c r="BD22" s="86"/>
      <c r="BE22" s="26"/>
      <c r="BF22" s="59"/>
      <c r="BG22" s="60"/>
      <c r="BH22" s="60"/>
      <c r="BI22" s="60"/>
      <c r="BJ22" s="61"/>
      <c r="BK22" s="62"/>
      <c r="BL22" s="62"/>
      <c r="BM22" s="62"/>
      <c r="BN22" s="33"/>
      <c r="BO22" s="1"/>
      <c r="BP22" s="108"/>
      <c r="BQ22" s="109"/>
      <c r="BR22" s="109"/>
      <c r="BS22" s="109"/>
      <c r="BT22" s="109"/>
      <c r="BU22" s="109"/>
      <c r="BV22" s="109"/>
      <c r="BW22" s="109"/>
      <c r="BX22" s="109"/>
      <c r="BY22" s="109"/>
      <c r="BZ22" s="109"/>
      <c r="CA22" s="109"/>
      <c r="CB22" s="109"/>
      <c r="CC22" s="109"/>
      <c r="CD22" s="109"/>
      <c r="CE22" s="109"/>
      <c r="CF22" s="109"/>
      <c r="CG22" s="110"/>
      <c r="CH22" s="16"/>
      <c r="CJ22" s="17" t="str">
        <f>IF(AE14="","・糖尿病性神経障害を選択してください。","")</f>
        <v>・糖尿病性神経障害を選択してください。</v>
      </c>
    </row>
    <row r="23" spans="1:89" ht="24" customHeight="1" x14ac:dyDescent="0.45">
      <c r="A23" s="12"/>
      <c r="B23" s="1"/>
      <c r="C23" s="1"/>
      <c r="D23" s="1"/>
      <c r="E23" s="5" t="s">
        <v>17</v>
      </c>
      <c r="F23" s="80"/>
      <c r="G23" s="81"/>
      <c r="H23" s="81"/>
      <c r="I23" s="81"/>
      <c r="J23" s="81"/>
      <c r="K23" s="81"/>
      <c r="L23" s="81"/>
      <c r="M23" s="81"/>
      <c r="N23" s="81"/>
      <c r="O23" s="81"/>
      <c r="P23" s="81"/>
      <c r="Q23" s="81"/>
      <c r="R23" s="81"/>
      <c r="S23" s="82"/>
      <c r="T23" s="13"/>
      <c r="U23" s="25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M23" s="1"/>
      <c r="AN23" s="1"/>
      <c r="AO23" s="1"/>
      <c r="AP23" s="1"/>
      <c r="AQ23" s="13"/>
      <c r="AR23" s="1"/>
      <c r="AS23" s="1"/>
      <c r="AT23" s="1"/>
      <c r="AU23" s="84"/>
      <c r="AV23" s="85"/>
      <c r="AW23" s="85"/>
      <c r="AX23" s="85"/>
      <c r="AY23" s="85"/>
      <c r="AZ23" s="85"/>
      <c r="BA23" s="85"/>
      <c r="BB23" s="85"/>
      <c r="BC23" s="85"/>
      <c r="BD23" s="86"/>
      <c r="BE23" s="26"/>
      <c r="BF23" s="59"/>
      <c r="BG23" s="60"/>
      <c r="BH23" s="60"/>
      <c r="BI23" s="60"/>
      <c r="BJ23" s="61"/>
      <c r="BK23" s="62"/>
      <c r="BL23" s="62"/>
      <c r="BM23" s="62"/>
      <c r="BN23" s="33"/>
      <c r="BO23" s="1"/>
      <c r="BP23" s="108"/>
      <c r="BQ23" s="109"/>
      <c r="BR23" s="109"/>
      <c r="BS23" s="109"/>
      <c r="BT23" s="109"/>
      <c r="BU23" s="109"/>
      <c r="BV23" s="109"/>
      <c r="BW23" s="109"/>
      <c r="BX23" s="109"/>
      <c r="BY23" s="109"/>
      <c r="BZ23" s="109"/>
      <c r="CA23" s="109"/>
      <c r="CB23" s="109"/>
      <c r="CC23" s="109"/>
      <c r="CD23" s="109"/>
      <c r="CE23" s="109"/>
      <c r="CF23" s="109"/>
      <c r="CG23" s="110"/>
      <c r="CH23" s="16"/>
      <c r="CJ23" s="17" t="str">
        <f>IF(AND(AE14="有",COUNTA(W17:AC20)=0),"・糖尿病性神経障害が有の場合、下記から選択してください。","")</f>
        <v/>
      </c>
    </row>
    <row r="24" spans="1:89" ht="24" customHeight="1" x14ac:dyDescent="0.45">
      <c r="A24" s="12"/>
      <c r="B24" s="1"/>
      <c r="C24" s="1"/>
      <c r="D24" s="1"/>
      <c r="E24" s="5" t="s">
        <v>19</v>
      </c>
      <c r="F24" s="80"/>
      <c r="G24" s="81"/>
      <c r="H24" s="81"/>
      <c r="I24" s="81"/>
      <c r="J24" s="81"/>
      <c r="K24" s="81"/>
      <c r="L24" s="81"/>
      <c r="M24" s="81"/>
      <c r="N24" s="81"/>
      <c r="O24" s="81"/>
      <c r="P24" s="81"/>
      <c r="Q24" s="81"/>
      <c r="R24" s="81"/>
      <c r="S24" s="82"/>
      <c r="T24" s="1"/>
      <c r="U24" s="116" t="s">
        <v>37</v>
      </c>
      <c r="V24" s="117"/>
      <c r="W24" s="117"/>
      <c r="X24" s="117"/>
      <c r="Y24" s="117"/>
      <c r="Z24" s="117"/>
      <c r="AA24" s="117"/>
      <c r="AB24" s="117"/>
      <c r="AC24" s="117"/>
      <c r="AD24" s="117"/>
      <c r="AE24" s="117"/>
      <c r="AF24" s="117"/>
      <c r="AG24" s="117"/>
      <c r="AH24" s="117"/>
      <c r="AI24" s="117"/>
      <c r="AJ24" s="117"/>
      <c r="AK24" s="117"/>
      <c r="AL24" s="117"/>
      <c r="AM24" s="117"/>
      <c r="AN24" s="117"/>
      <c r="AO24" s="117"/>
      <c r="AP24" s="117"/>
      <c r="AQ24" s="144"/>
      <c r="AR24" s="1"/>
      <c r="AS24" s="1"/>
      <c r="AT24" s="1"/>
      <c r="AU24" s="84"/>
      <c r="AV24" s="85"/>
      <c r="AW24" s="85"/>
      <c r="AX24" s="85"/>
      <c r="AY24" s="85"/>
      <c r="AZ24" s="85"/>
      <c r="BA24" s="85"/>
      <c r="BB24" s="85"/>
      <c r="BC24" s="85"/>
      <c r="BD24" s="86"/>
      <c r="BE24" s="26"/>
      <c r="BF24" s="59"/>
      <c r="BG24" s="60"/>
      <c r="BH24" s="60"/>
      <c r="BI24" s="60"/>
      <c r="BJ24" s="61"/>
      <c r="BK24" s="62"/>
      <c r="BL24" s="62"/>
      <c r="BM24" s="62"/>
      <c r="BN24" s="33"/>
      <c r="BO24" s="1"/>
      <c r="BP24" s="108"/>
      <c r="BQ24" s="109"/>
      <c r="BR24" s="109"/>
      <c r="BS24" s="109"/>
      <c r="BT24" s="109"/>
      <c r="BU24" s="109"/>
      <c r="BV24" s="109"/>
      <c r="BW24" s="109"/>
      <c r="BX24" s="109"/>
      <c r="BY24" s="109"/>
      <c r="BZ24" s="109"/>
      <c r="CA24" s="109"/>
      <c r="CB24" s="109"/>
      <c r="CC24" s="109"/>
      <c r="CD24" s="109"/>
      <c r="CE24" s="109"/>
      <c r="CF24" s="109"/>
      <c r="CG24" s="110"/>
      <c r="CH24" s="16"/>
      <c r="CJ24" s="17" t="str">
        <f>IF(AND(AE14="無",COUNTA(W17:AC20)&gt;0),"・糖尿病性神経障害が無の場合、下記から選択しないでください。","")</f>
        <v/>
      </c>
    </row>
    <row r="25" spans="1:89" ht="24" customHeight="1" x14ac:dyDescent="0.45">
      <c r="A25" s="12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25"/>
      <c r="V25" s="1"/>
      <c r="W25" s="104"/>
      <c r="X25" s="104"/>
      <c r="Y25" s="104"/>
      <c r="Z25" s="104"/>
      <c r="AA25" s="104"/>
      <c r="AB25" s="104"/>
      <c r="AC25" s="104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3"/>
      <c r="AR25" s="1"/>
      <c r="AS25" s="1"/>
      <c r="AT25" s="1"/>
      <c r="AU25" s="84"/>
      <c r="AV25" s="85"/>
      <c r="AW25" s="85"/>
      <c r="AX25" s="85"/>
      <c r="AY25" s="85"/>
      <c r="AZ25" s="85"/>
      <c r="BA25" s="85"/>
      <c r="BB25" s="85"/>
      <c r="BC25" s="85"/>
      <c r="BD25" s="86"/>
      <c r="BE25" s="26"/>
      <c r="BF25" s="59"/>
      <c r="BG25" s="60"/>
      <c r="BH25" s="60"/>
      <c r="BI25" s="60"/>
      <c r="BJ25" s="61"/>
      <c r="BK25" s="62"/>
      <c r="BL25" s="62"/>
      <c r="BM25" s="62"/>
      <c r="BN25" s="33"/>
      <c r="BO25" s="1"/>
      <c r="BP25" s="108"/>
      <c r="BQ25" s="109"/>
      <c r="BR25" s="109"/>
      <c r="BS25" s="109"/>
      <c r="BT25" s="109"/>
      <c r="BU25" s="109"/>
      <c r="BV25" s="109"/>
      <c r="BW25" s="109"/>
      <c r="BX25" s="109"/>
      <c r="BY25" s="109"/>
      <c r="BZ25" s="109"/>
      <c r="CA25" s="109"/>
      <c r="CB25" s="109"/>
      <c r="CC25" s="109"/>
      <c r="CD25" s="109"/>
      <c r="CE25" s="109"/>
      <c r="CF25" s="109"/>
      <c r="CG25" s="110"/>
      <c r="CH25" s="16"/>
      <c r="CJ25" s="17" t="str">
        <f>IF(AE22="","・糖尿病性大血管症を選択してください。","")</f>
        <v>・糖尿病性大血管症を選択してください。</v>
      </c>
    </row>
    <row r="26" spans="1:89" ht="24" customHeight="1" x14ac:dyDescent="0.45">
      <c r="A26" s="12"/>
      <c r="B26" s="1"/>
      <c r="C26" s="8" t="s">
        <v>70</v>
      </c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25"/>
      <c r="V26" s="1"/>
      <c r="W26" s="104"/>
      <c r="X26" s="104"/>
      <c r="Y26" s="104"/>
      <c r="Z26" s="104"/>
      <c r="AA26" s="104"/>
      <c r="AB26" s="104"/>
      <c r="AC26" s="104"/>
      <c r="AF26" s="1"/>
      <c r="AG26" s="1"/>
      <c r="AH26" s="8" t="s">
        <v>35</v>
      </c>
      <c r="AI26" s="1"/>
      <c r="AJ26" s="1"/>
      <c r="AK26" s="1"/>
      <c r="AL26" s="1"/>
      <c r="AM26" s="1"/>
      <c r="AN26" s="1"/>
      <c r="AO26" s="1"/>
      <c r="AP26" s="1"/>
      <c r="AQ26" s="13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3"/>
      <c r="BO26" s="1"/>
      <c r="BP26" s="108"/>
      <c r="BQ26" s="109"/>
      <c r="BR26" s="109"/>
      <c r="BS26" s="109"/>
      <c r="BT26" s="109"/>
      <c r="BU26" s="109"/>
      <c r="BV26" s="109"/>
      <c r="BW26" s="109"/>
      <c r="BX26" s="109"/>
      <c r="BY26" s="109"/>
      <c r="BZ26" s="109"/>
      <c r="CA26" s="109"/>
      <c r="CB26" s="109"/>
      <c r="CC26" s="109"/>
      <c r="CD26" s="109"/>
      <c r="CE26" s="109"/>
      <c r="CF26" s="109"/>
      <c r="CG26" s="110"/>
      <c r="CH26" s="16"/>
      <c r="CJ26" s="17" t="str">
        <f>IF(AND(AE22="有",COUNTA(W25:AC28)=0),"・糖尿病性大血管症が有の場合、下記から選択してください。","")</f>
        <v/>
      </c>
    </row>
    <row r="27" spans="1:89" ht="24" customHeight="1" x14ac:dyDescent="0.45">
      <c r="A27" s="12"/>
      <c r="B27" s="1"/>
      <c r="C27" s="8" t="s">
        <v>20</v>
      </c>
      <c r="D27" s="8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25"/>
      <c r="V27" s="1"/>
      <c r="W27" s="104"/>
      <c r="X27" s="104"/>
      <c r="Y27" s="104"/>
      <c r="Z27" s="104"/>
      <c r="AA27" s="104"/>
      <c r="AB27" s="104"/>
      <c r="AC27" s="104"/>
      <c r="AF27" s="1"/>
      <c r="AG27" s="1"/>
      <c r="AH27" s="66"/>
      <c r="AI27" s="67"/>
      <c r="AJ27" s="67"/>
      <c r="AK27" s="67"/>
      <c r="AL27" s="67"/>
      <c r="AM27" s="67"/>
      <c r="AN27" s="67"/>
      <c r="AO27" s="67"/>
      <c r="AP27" s="68"/>
      <c r="AQ27" s="13"/>
      <c r="AR27" s="63" t="s">
        <v>66</v>
      </c>
      <c r="AS27" s="64"/>
      <c r="AT27" s="64"/>
      <c r="AU27" s="64"/>
      <c r="AV27" s="64"/>
      <c r="AW27" s="64"/>
      <c r="AX27" s="64"/>
      <c r="AY27" s="64"/>
      <c r="AZ27" s="64"/>
      <c r="BA27" s="64"/>
      <c r="BB27" s="65"/>
      <c r="BC27" s="80" t="s">
        <v>32</v>
      </c>
      <c r="BD27" s="81"/>
      <c r="BE27" s="81"/>
      <c r="BF27" s="81"/>
      <c r="BG27" s="81"/>
      <c r="BH27" s="81"/>
      <c r="BI27" s="81"/>
      <c r="BJ27" s="82"/>
      <c r="BK27" s="1"/>
      <c r="BL27" s="1"/>
      <c r="BM27" s="1"/>
      <c r="BN27" s="13"/>
      <c r="BO27" s="1"/>
      <c r="BP27" s="108"/>
      <c r="BQ27" s="109"/>
      <c r="BR27" s="109"/>
      <c r="BS27" s="109"/>
      <c r="BT27" s="109"/>
      <c r="BU27" s="109"/>
      <c r="BV27" s="109"/>
      <c r="BW27" s="109"/>
      <c r="BX27" s="109"/>
      <c r="BY27" s="109"/>
      <c r="BZ27" s="109"/>
      <c r="CA27" s="109"/>
      <c r="CB27" s="109"/>
      <c r="CC27" s="109"/>
      <c r="CD27" s="109"/>
      <c r="CE27" s="109"/>
      <c r="CF27" s="109"/>
      <c r="CG27" s="110"/>
      <c r="CH27" s="16"/>
      <c r="CJ27" s="17" t="str">
        <f>IF(AND(AE22="有",COUNTA(W25:AC28)&gt;0,AH27=""),"・糖尿病性大血管症が有でその他を選択した場合、詳細を入力してください。","")</f>
        <v/>
      </c>
    </row>
    <row r="28" spans="1:89" ht="24" customHeight="1" x14ac:dyDescent="0.45">
      <c r="A28" s="12"/>
      <c r="B28" s="1"/>
      <c r="C28" s="8" t="s">
        <v>71</v>
      </c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25"/>
      <c r="V28" s="1"/>
      <c r="W28" s="104"/>
      <c r="X28" s="104"/>
      <c r="Y28" s="104"/>
      <c r="Z28" s="104"/>
      <c r="AA28" s="104"/>
      <c r="AB28" s="104"/>
      <c r="AC28" s="104"/>
      <c r="AF28" s="1"/>
      <c r="AG28" s="1"/>
      <c r="AH28" s="69"/>
      <c r="AI28" s="70"/>
      <c r="AJ28" s="70"/>
      <c r="AK28" s="70"/>
      <c r="AL28" s="70"/>
      <c r="AM28" s="70"/>
      <c r="AN28" s="70"/>
      <c r="AO28" s="70"/>
      <c r="AP28" s="71"/>
      <c r="AQ28" s="13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3"/>
      <c r="BO28" s="1"/>
      <c r="BP28" s="108"/>
      <c r="BQ28" s="109"/>
      <c r="BR28" s="109"/>
      <c r="BS28" s="109"/>
      <c r="BT28" s="109"/>
      <c r="BU28" s="109"/>
      <c r="BV28" s="109"/>
      <c r="BW28" s="109"/>
      <c r="BX28" s="109"/>
      <c r="BY28" s="109"/>
      <c r="BZ28" s="109"/>
      <c r="CA28" s="109"/>
      <c r="CB28" s="109"/>
      <c r="CC28" s="109"/>
      <c r="CD28" s="109"/>
      <c r="CE28" s="109"/>
      <c r="CF28" s="109"/>
      <c r="CG28" s="110"/>
      <c r="CH28" s="16"/>
      <c r="CJ28" s="17" t="str">
        <f>IF(AND(AE22="無",COUNTA(W25:AC28)&gt;0),"・糖尿病性大血管症が無の場合、下記から選択しないでください。","")</f>
        <v/>
      </c>
    </row>
    <row r="29" spans="1:89" ht="24" customHeight="1" x14ac:dyDescent="0.45">
      <c r="A29" s="12"/>
      <c r="B29" s="1"/>
      <c r="C29" s="8" t="s">
        <v>69</v>
      </c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29"/>
      <c r="V29" s="30"/>
      <c r="W29" s="30"/>
      <c r="X29" s="30"/>
      <c r="Y29" s="30"/>
      <c r="Z29" s="30"/>
      <c r="AA29" s="1"/>
      <c r="AB29" s="1"/>
      <c r="AC29" s="1"/>
      <c r="AD29" s="1"/>
      <c r="AE29" s="1"/>
      <c r="AF29" s="30"/>
      <c r="AG29" s="30"/>
      <c r="AH29" s="30"/>
      <c r="AI29" s="30"/>
      <c r="AJ29" s="1"/>
      <c r="AK29" s="1"/>
      <c r="AL29" s="1"/>
      <c r="AM29" s="1"/>
      <c r="AN29" s="1"/>
      <c r="AO29" s="30"/>
      <c r="AP29" s="30"/>
      <c r="AQ29" s="35"/>
      <c r="AR29" s="1"/>
      <c r="AS29" s="1"/>
      <c r="AT29" s="1"/>
      <c r="AU29" s="1"/>
      <c r="AV29" s="1"/>
      <c r="AW29" s="1"/>
      <c r="AX29" s="1"/>
      <c r="AY29" s="102" t="s">
        <v>61</v>
      </c>
      <c r="AZ29" s="102"/>
      <c r="BA29" s="102"/>
      <c r="BB29" s="102" t="s">
        <v>62</v>
      </c>
      <c r="BC29" s="102"/>
      <c r="BD29" s="102"/>
      <c r="BE29" s="102" t="s">
        <v>63</v>
      </c>
      <c r="BF29" s="102"/>
      <c r="BG29" s="102"/>
      <c r="BH29" s="102" t="s">
        <v>64</v>
      </c>
      <c r="BI29" s="102"/>
      <c r="BJ29" s="102"/>
      <c r="BK29" s="1"/>
      <c r="BL29" s="1"/>
      <c r="BM29" s="1"/>
      <c r="BN29" s="13"/>
      <c r="BO29" s="1"/>
      <c r="BP29" s="108"/>
      <c r="BQ29" s="109"/>
      <c r="BR29" s="109"/>
      <c r="BS29" s="109"/>
      <c r="BT29" s="109"/>
      <c r="BU29" s="109"/>
      <c r="BV29" s="109"/>
      <c r="BW29" s="109"/>
      <c r="BX29" s="109"/>
      <c r="BY29" s="109"/>
      <c r="BZ29" s="109"/>
      <c r="CA29" s="109"/>
      <c r="CB29" s="109"/>
      <c r="CC29" s="109"/>
      <c r="CD29" s="109"/>
      <c r="CE29" s="109"/>
      <c r="CF29" s="109"/>
      <c r="CG29" s="110"/>
      <c r="CH29" s="16"/>
      <c r="CJ29" s="17" t="str">
        <f>IF(AND(AE22="無",AH27&lt;&gt;""),"・糖尿病性大血管症が無の場合、その他詳細を入力しないでください。","")</f>
        <v/>
      </c>
    </row>
    <row r="30" spans="1:89" ht="24" customHeight="1" x14ac:dyDescent="0.45">
      <c r="A30" s="12"/>
      <c r="B30" s="1"/>
      <c r="C30" s="66"/>
      <c r="D30" s="67"/>
      <c r="E30" s="67"/>
      <c r="F30" s="67"/>
      <c r="G30" s="67"/>
      <c r="H30" s="67"/>
      <c r="I30" s="67"/>
      <c r="J30" s="67"/>
      <c r="K30" s="67"/>
      <c r="L30" s="67"/>
      <c r="M30" s="67"/>
      <c r="N30" s="67"/>
      <c r="O30" s="67"/>
      <c r="P30" s="67"/>
      <c r="Q30" s="67"/>
      <c r="R30" s="67"/>
      <c r="S30" s="68"/>
      <c r="T30" s="1"/>
      <c r="U30" s="63" t="s">
        <v>38</v>
      </c>
      <c r="V30" s="64"/>
      <c r="W30" s="64"/>
      <c r="X30" s="64"/>
      <c r="Y30" s="64"/>
      <c r="Z30" s="65"/>
      <c r="AA30" s="59"/>
      <c r="AB30" s="60"/>
      <c r="AC30" s="60"/>
      <c r="AD30" s="60"/>
      <c r="AE30" s="61"/>
      <c r="AF30" s="141" t="s">
        <v>39</v>
      </c>
      <c r="AG30" s="142"/>
      <c r="AH30" s="142"/>
      <c r="AI30" s="143"/>
      <c r="AJ30" s="59"/>
      <c r="AK30" s="60"/>
      <c r="AL30" s="60"/>
      <c r="AM30" s="60"/>
      <c r="AN30" s="61"/>
      <c r="AO30" s="1" t="s">
        <v>40</v>
      </c>
      <c r="AP30" s="1"/>
      <c r="AQ30" s="13"/>
      <c r="AR30" s="63" t="s">
        <v>57</v>
      </c>
      <c r="AS30" s="64"/>
      <c r="AT30" s="64"/>
      <c r="AU30" s="64"/>
      <c r="AV30" s="64"/>
      <c r="AW30" s="64"/>
      <c r="AX30" s="65"/>
      <c r="AY30" s="104"/>
      <c r="AZ30" s="104"/>
      <c r="BA30" s="104"/>
      <c r="BB30" s="104"/>
      <c r="BC30" s="104"/>
      <c r="BD30" s="104"/>
      <c r="BE30" s="104"/>
      <c r="BF30" s="104"/>
      <c r="BG30" s="104"/>
      <c r="BH30" s="104"/>
      <c r="BI30" s="104"/>
      <c r="BJ30" s="104"/>
      <c r="BK30" s="1" t="s">
        <v>60</v>
      </c>
      <c r="BL30" s="1"/>
      <c r="BM30" s="1"/>
      <c r="BN30" s="13"/>
      <c r="BO30" s="1"/>
      <c r="BP30" s="108"/>
      <c r="BQ30" s="109"/>
      <c r="BR30" s="109"/>
      <c r="BS30" s="109"/>
      <c r="BT30" s="109"/>
      <c r="BU30" s="109"/>
      <c r="BV30" s="109"/>
      <c r="BW30" s="109"/>
      <c r="BX30" s="109"/>
      <c r="BY30" s="109"/>
      <c r="BZ30" s="109"/>
      <c r="CA30" s="109"/>
      <c r="CB30" s="109"/>
      <c r="CC30" s="109"/>
      <c r="CD30" s="109"/>
      <c r="CE30" s="109"/>
      <c r="CF30" s="109"/>
      <c r="CG30" s="110"/>
      <c r="CH30" s="16"/>
      <c r="CJ30" s="17" t="str">
        <f>IF(AA32="","・高血圧症を選択してください。","")</f>
        <v>・高血圧症を選択してください。</v>
      </c>
    </row>
    <row r="31" spans="1:89" ht="24" customHeight="1" x14ac:dyDescent="0.45">
      <c r="A31" s="12"/>
      <c r="B31" s="1"/>
      <c r="C31" s="108"/>
      <c r="D31" s="109"/>
      <c r="E31" s="109"/>
      <c r="F31" s="109"/>
      <c r="G31" s="109"/>
      <c r="H31" s="109"/>
      <c r="I31" s="109"/>
      <c r="J31" s="109"/>
      <c r="K31" s="109"/>
      <c r="L31" s="109"/>
      <c r="M31" s="109"/>
      <c r="N31" s="109"/>
      <c r="O31" s="109"/>
      <c r="P31" s="109"/>
      <c r="Q31" s="109"/>
      <c r="R31" s="109"/>
      <c r="S31" s="110"/>
      <c r="T31" s="1"/>
      <c r="U31" s="2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13"/>
      <c r="AR31" s="63" t="s">
        <v>58</v>
      </c>
      <c r="AS31" s="64"/>
      <c r="AT31" s="64"/>
      <c r="AU31" s="64"/>
      <c r="AV31" s="64"/>
      <c r="AW31" s="64"/>
      <c r="AX31" s="65"/>
      <c r="AY31" s="104"/>
      <c r="AZ31" s="104"/>
      <c r="BA31" s="104"/>
      <c r="BB31" s="104"/>
      <c r="BC31" s="104"/>
      <c r="BD31" s="104"/>
      <c r="BE31" s="104"/>
      <c r="BF31" s="104"/>
      <c r="BG31" s="104"/>
      <c r="BH31" s="104"/>
      <c r="BI31" s="104"/>
      <c r="BJ31" s="104"/>
      <c r="BK31" s="1" t="s">
        <v>60</v>
      </c>
      <c r="BL31" s="1"/>
      <c r="BM31" s="1"/>
      <c r="BN31" s="13"/>
      <c r="BO31" s="1"/>
      <c r="BP31" s="108"/>
      <c r="BQ31" s="109"/>
      <c r="BR31" s="109"/>
      <c r="BS31" s="109"/>
      <c r="BT31" s="109"/>
      <c r="BU31" s="109"/>
      <c r="BV31" s="109"/>
      <c r="BW31" s="109"/>
      <c r="BX31" s="109"/>
      <c r="BY31" s="109"/>
      <c r="BZ31" s="109"/>
      <c r="CA31" s="109"/>
      <c r="CB31" s="109"/>
      <c r="CC31" s="109"/>
      <c r="CD31" s="109"/>
      <c r="CE31" s="109"/>
      <c r="CF31" s="109"/>
      <c r="CG31" s="110"/>
      <c r="CH31" s="16"/>
      <c r="CJ31" s="17" t="str">
        <f>IF(AA33="","・脂質異常症を選択してください。","")</f>
        <v>・脂質異常症を選択してください。</v>
      </c>
      <c r="CK31" s="39"/>
    </row>
    <row r="32" spans="1:89" ht="24" customHeight="1" x14ac:dyDescent="0.45">
      <c r="A32" s="12"/>
      <c r="B32" s="1"/>
      <c r="C32" s="108"/>
      <c r="D32" s="109"/>
      <c r="E32" s="109"/>
      <c r="F32" s="109"/>
      <c r="G32" s="109"/>
      <c r="H32" s="109"/>
      <c r="I32" s="109"/>
      <c r="J32" s="109"/>
      <c r="K32" s="109"/>
      <c r="L32" s="109"/>
      <c r="M32" s="109"/>
      <c r="N32" s="109"/>
      <c r="O32" s="109"/>
      <c r="P32" s="109"/>
      <c r="Q32" s="109"/>
      <c r="R32" s="109"/>
      <c r="S32" s="110"/>
      <c r="T32" s="1"/>
      <c r="U32" s="63" t="s">
        <v>42</v>
      </c>
      <c r="V32" s="64"/>
      <c r="W32" s="64"/>
      <c r="X32" s="64"/>
      <c r="Y32" s="64"/>
      <c r="Z32" s="65"/>
      <c r="AA32" s="59"/>
      <c r="AB32" s="60"/>
      <c r="AC32" s="60"/>
      <c r="AD32" s="60"/>
      <c r="AE32" s="61"/>
      <c r="AF32" s="63" t="s">
        <v>45</v>
      </c>
      <c r="AG32" s="64"/>
      <c r="AH32" s="64"/>
      <c r="AI32" s="64"/>
      <c r="AJ32" s="64"/>
      <c r="AK32" s="65"/>
      <c r="AL32" s="59"/>
      <c r="AM32" s="60"/>
      <c r="AN32" s="60"/>
      <c r="AO32" s="60"/>
      <c r="AP32" s="61"/>
      <c r="AQ32" s="13"/>
      <c r="AR32" s="63" t="s">
        <v>59</v>
      </c>
      <c r="AS32" s="64"/>
      <c r="AT32" s="64"/>
      <c r="AU32" s="64"/>
      <c r="AV32" s="64"/>
      <c r="AW32" s="64"/>
      <c r="AX32" s="65"/>
      <c r="AY32" s="80"/>
      <c r="AZ32" s="81"/>
      <c r="BA32" s="82"/>
      <c r="BB32" s="104"/>
      <c r="BC32" s="104"/>
      <c r="BD32" s="104"/>
      <c r="BE32" s="104"/>
      <c r="BF32" s="104"/>
      <c r="BG32" s="104"/>
      <c r="BH32" s="104"/>
      <c r="BI32" s="104"/>
      <c r="BJ32" s="104"/>
      <c r="BK32" s="1" t="s">
        <v>60</v>
      </c>
      <c r="BL32" s="1"/>
      <c r="BM32" s="1"/>
      <c r="BN32" s="13"/>
      <c r="BO32" s="1"/>
      <c r="BP32" s="69"/>
      <c r="BQ32" s="70"/>
      <c r="BR32" s="70"/>
      <c r="BS32" s="70"/>
      <c r="BT32" s="70"/>
      <c r="BU32" s="70"/>
      <c r="BV32" s="70"/>
      <c r="BW32" s="70"/>
      <c r="BX32" s="70"/>
      <c r="BY32" s="70"/>
      <c r="BZ32" s="70"/>
      <c r="CA32" s="70"/>
      <c r="CB32" s="70"/>
      <c r="CC32" s="70"/>
      <c r="CD32" s="70"/>
      <c r="CE32" s="70"/>
      <c r="CF32" s="70"/>
      <c r="CG32" s="71"/>
      <c r="CH32" s="16"/>
      <c r="CJ32" s="17" t="str">
        <f>IF(AL32="","・降圧薬を選択してください。","")</f>
        <v>・降圧薬を選択してください。</v>
      </c>
      <c r="CK32" s="39"/>
    </row>
    <row r="33" spans="1:89" ht="24" customHeight="1" x14ac:dyDescent="0.45">
      <c r="A33" s="12"/>
      <c r="B33" s="1"/>
      <c r="C33" s="108"/>
      <c r="D33" s="109"/>
      <c r="E33" s="109"/>
      <c r="F33" s="109"/>
      <c r="G33" s="109"/>
      <c r="H33" s="109"/>
      <c r="I33" s="109"/>
      <c r="J33" s="109"/>
      <c r="K33" s="109"/>
      <c r="L33" s="109"/>
      <c r="M33" s="109"/>
      <c r="N33" s="109"/>
      <c r="O33" s="109"/>
      <c r="P33" s="109"/>
      <c r="Q33" s="109"/>
      <c r="R33" s="109"/>
      <c r="S33" s="110"/>
      <c r="T33" s="1"/>
      <c r="U33" s="63" t="s">
        <v>44</v>
      </c>
      <c r="V33" s="64"/>
      <c r="W33" s="64"/>
      <c r="X33" s="64"/>
      <c r="Y33" s="64"/>
      <c r="Z33" s="65"/>
      <c r="AA33" s="59"/>
      <c r="AB33" s="60"/>
      <c r="AC33" s="60"/>
      <c r="AD33" s="60"/>
      <c r="AE33" s="61"/>
      <c r="AF33" s="63" t="s">
        <v>46</v>
      </c>
      <c r="AG33" s="64"/>
      <c r="AH33" s="64"/>
      <c r="AI33" s="64"/>
      <c r="AJ33" s="64"/>
      <c r="AK33" s="65"/>
      <c r="AL33" s="59"/>
      <c r="AM33" s="60"/>
      <c r="AN33" s="60"/>
      <c r="AO33" s="60"/>
      <c r="AP33" s="61"/>
      <c r="AQ33" s="13"/>
      <c r="AR33" s="111" t="s">
        <v>72</v>
      </c>
      <c r="AS33" s="112"/>
      <c r="AT33" s="112"/>
      <c r="AU33" s="112"/>
      <c r="AV33" s="112"/>
      <c r="AW33" s="112"/>
      <c r="AX33" s="112"/>
      <c r="AY33" s="112"/>
      <c r="AZ33" s="112"/>
      <c r="BA33" s="112"/>
      <c r="BB33" s="112"/>
      <c r="BC33" s="112"/>
      <c r="BD33" s="112"/>
      <c r="BE33" s="112"/>
      <c r="BF33" s="112"/>
      <c r="BG33" s="112"/>
      <c r="BH33" s="112"/>
      <c r="BI33" s="112"/>
      <c r="BJ33" s="112"/>
      <c r="BK33" s="112"/>
      <c r="BL33" s="112"/>
      <c r="BM33" s="112"/>
      <c r="BN33" s="113"/>
      <c r="BO33" s="1"/>
      <c r="BP33" s="8"/>
      <c r="BQ33" s="8"/>
      <c r="BR33" s="8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5" t="s">
        <v>18</v>
      </c>
      <c r="CD33" s="114">
        <f>LEN(SUBSTITUTE(SUBSTITUTE(SUBSTITUTE(BP8, CHAR(13), ""), CHAR(10), ""), " ", ""))</f>
        <v>0</v>
      </c>
      <c r="CE33" s="114"/>
      <c r="CF33" s="114"/>
      <c r="CG33" s="114"/>
      <c r="CH33" s="16"/>
      <c r="CJ33" s="17" t="str">
        <f>IF(AND(AA32="無",AL32="有"),"・「高血圧症：無」ですが、「降圧薬：有」となっています。","")</f>
        <v/>
      </c>
      <c r="CK33" s="39"/>
    </row>
    <row r="34" spans="1:89" ht="24" customHeight="1" x14ac:dyDescent="0.45">
      <c r="A34" s="12"/>
      <c r="B34" s="1"/>
      <c r="C34" s="108"/>
      <c r="D34" s="109"/>
      <c r="E34" s="109"/>
      <c r="F34" s="109"/>
      <c r="G34" s="109"/>
      <c r="H34" s="109"/>
      <c r="I34" s="109"/>
      <c r="J34" s="109"/>
      <c r="K34" s="109"/>
      <c r="L34" s="109"/>
      <c r="M34" s="109"/>
      <c r="N34" s="109"/>
      <c r="O34" s="109"/>
      <c r="P34" s="109"/>
      <c r="Q34" s="109"/>
      <c r="R34" s="109"/>
      <c r="S34" s="110"/>
      <c r="T34" s="1"/>
      <c r="U34" s="25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3"/>
      <c r="AR34" s="1"/>
      <c r="AS34" s="1"/>
      <c r="AT34" s="1"/>
      <c r="AU34" s="90"/>
      <c r="AV34" s="91"/>
      <c r="AW34" s="91"/>
      <c r="AX34" s="91"/>
      <c r="AY34" s="91"/>
      <c r="AZ34" s="91"/>
      <c r="BA34" s="91"/>
      <c r="BB34" s="91"/>
      <c r="BC34" s="91"/>
      <c r="BD34" s="91"/>
      <c r="BE34" s="91"/>
      <c r="BF34" s="91"/>
      <c r="BG34" s="91"/>
      <c r="BH34" s="91"/>
      <c r="BI34" s="91"/>
      <c r="BJ34" s="91"/>
      <c r="BK34" s="91"/>
      <c r="BL34" s="92"/>
      <c r="BM34" s="1"/>
      <c r="BN34" s="13"/>
      <c r="BO34" s="1"/>
      <c r="BP34" s="115" t="str">
        <f>IF(BP8="","",IF(CD33&lt;100,"★エラー：100文字未満です★",IF(CD33&gt;200,"★200文字を超過しています★","")))</f>
        <v/>
      </c>
      <c r="BQ34" s="115"/>
      <c r="BR34" s="115"/>
      <c r="BS34" s="115"/>
      <c r="BT34" s="115"/>
      <c r="BU34" s="115"/>
      <c r="BV34" s="115"/>
      <c r="BW34" s="115"/>
      <c r="BX34" s="115"/>
      <c r="BY34" s="115"/>
      <c r="BZ34" s="115"/>
      <c r="CA34" s="115"/>
      <c r="CB34" s="115"/>
      <c r="CC34" s="115"/>
      <c r="CD34" s="115"/>
      <c r="CE34" s="115"/>
      <c r="CF34" s="115"/>
      <c r="CG34" s="115"/>
      <c r="CH34" s="16"/>
      <c r="CJ34" s="17" t="str">
        <f>IF(AL33="","・脂質治療薬を選択してください。","")</f>
        <v>・脂質治療薬を選択してください。</v>
      </c>
      <c r="CK34" s="39"/>
    </row>
    <row r="35" spans="1:89" ht="24" customHeight="1" x14ac:dyDescent="0.45">
      <c r="A35" s="12"/>
      <c r="B35" s="1"/>
      <c r="C35" s="108"/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  <c r="Q35" s="109"/>
      <c r="R35" s="109"/>
      <c r="S35" s="110"/>
      <c r="T35" s="1"/>
      <c r="U35" s="25"/>
      <c r="V35" s="1"/>
      <c r="W35" s="1"/>
      <c r="X35" s="8" t="s">
        <v>86</v>
      </c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3"/>
      <c r="AR35" s="1"/>
      <c r="AS35" s="1"/>
      <c r="AT35" s="1"/>
      <c r="AU35" s="93"/>
      <c r="AV35" s="94"/>
      <c r="AW35" s="94"/>
      <c r="AX35" s="94"/>
      <c r="AY35" s="94"/>
      <c r="AZ35" s="94"/>
      <c r="BA35" s="94"/>
      <c r="BB35" s="94"/>
      <c r="BC35" s="94"/>
      <c r="BD35" s="94"/>
      <c r="BE35" s="94"/>
      <c r="BF35" s="94"/>
      <c r="BG35" s="94"/>
      <c r="BH35" s="94"/>
      <c r="BI35" s="94"/>
      <c r="BJ35" s="94"/>
      <c r="BK35" s="94"/>
      <c r="BL35" s="95"/>
      <c r="BM35" s="1"/>
      <c r="BN35" s="13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6"/>
      <c r="CJ35" s="17" t="str">
        <f>IF(AND(AA33="無",AL33="有"),"・「脂質異常症：無」ですが、「脂質治療薬：有」となっています。","")</f>
        <v/>
      </c>
      <c r="CK35" s="39"/>
    </row>
    <row r="36" spans="1:89" ht="24" customHeight="1" x14ac:dyDescent="0.45">
      <c r="A36" s="12"/>
      <c r="B36" s="1"/>
      <c r="C36" s="69"/>
      <c r="D36" s="70"/>
      <c r="E36" s="70"/>
      <c r="F36" s="70"/>
      <c r="G36" s="70"/>
      <c r="H36" s="70"/>
      <c r="I36" s="70"/>
      <c r="J36" s="70"/>
      <c r="K36" s="70"/>
      <c r="L36" s="70"/>
      <c r="M36" s="70"/>
      <c r="N36" s="70"/>
      <c r="O36" s="70"/>
      <c r="P36" s="70"/>
      <c r="Q36" s="70"/>
      <c r="R36" s="70"/>
      <c r="S36" s="71"/>
      <c r="T36" s="1"/>
      <c r="U36" s="25"/>
      <c r="V36" s="1"/>
      <c r="W36" s="1"/>
      <c r="X36" s="96" t="s">
        <v>73</v>
      </c>
      <c r="Y36" s="97"/>
      <c r="Z36" s="97"/>
      <c r="AA36" s="97"/>
      <c r="AB36" s="97"/>
      <c r="AC36" s="97"/>
      <c r="AD36" s="97"/>
      <c r="AE36" s="97"/>
      <c r="AF36" s="97"/>
      <c r="AG36" s="98"/>
      <c r="AH36" s="1"/>
      <c r="AI36" s="99" t="s">
        <v>85</v>
      </c>
      <c r="AJ36" s="100"/>
      <c r="AK36" s="100"/>
      <c r="AL36" s="100"/>
      <c r="AM36" s="101"/>
      <c r="AN36" s="102" t="s">
        <v>60</v>
      </c>
      <c r="AO36" s="102"/>
      <c r="AP36" s="102"/>
      <c r="AQ36" s="13"/>
      <c r="AR36" s="42"/>
      <c r="AS36" s="42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3"/>
      <c r="BO36" s="1"/>
      <c r="BP36" s="8"/>
      <c r="BQ36" s="8"/>
      <c r="BR36" s="8"/>
      <c r="BS36" s="40"/>
      <c r="BT36" s="40"/>
      <c r="BU36" s="40"/>
      <c r="BV36" s="40"/>
      <c r="BW36" s="1"/>
      <c r="BX36" s="41"/>
      <c r="BY36" s="41"/>
      <c r="BZ36" s="41"/>
      <c r="CA36" s="41"/>
      <c r="CB36" s="41"/>
      <c r="CC36" s="41"/>
      <c r="CD36" s="41"/>
      <c r="CE36" s="41"/>
      <c r="CF36" s="41"/>
      <c r="CG36" s="41"/>
      <c r="CH36" s="16"/>
      <c r="CJ36" s="17" t="str">
        <f>IF(AND(OR(AL32="有",AL33="有"),OR(X37="",AI37="",AN37="")),"・降圧薬または脂質治療薬が有の場合、薬品名・用量を入力してください。","")</f>
        <v/>
      </c>
      <c r="CK36" s="39"/>
    </row>
    <row r="37" spans="1:89" ht="24" customHeight="1" x14ac:dyDescent="0.45">
      <c r="A37" s="34"/>
      <c r="B37" s="30"/>
      <c r="C37" s="30"/>
      <c r="D37" s="30"/>
      <c r="E37" s="30"/>
      <c r="F37" s="1"/>
      <c r="G37" s="1"/>
      <c r="H37" s="1"/>
      <c r="I37" s="1"/>
      <c r="J37" s="1"/>
      <c r="K37" s="30"/>
      <c r="L37" s="30"/>
      <c r="M37" s="30"/>
      <c r="N37" s="30"/>
      <c r="O37" s="30"/>
      <c r="P37" s="30"/>
      <c r="Q37" s="30"/>
      <c r="R37" s="30"/>
      <c r="S37" s="30"/>
      <c r="T37" s="35"/>
      <c r="U37" s="25"/>
      <c r="V37" s="1"/>
      <c r="W37" s="1"/>
      <c r="X37" s="84"/>
      <c r="Y37" s="85"/>
      <c r="Z37" s="85"/>
      <c r="AA37" s="85"/>
      <c r="AB37" s="85"/>
      <c r="AC37" s="85"/>
      <c r="AD37" s="85"/>
      <c r="AE37" s="85"/>
      <c r="AF37" s="85"/>
      <c r="AG37" s="86"/>
      <c r="AH37" s="26"/>
      <c r="AI37" s="59"/>
      <c r="AJ37" s="60"/>
      <c r="AK37" s="60"/>
      <c r="AL37" s="60"/>
      <c r="AM37" s="61"/>
      <c r="AN37" s="62"/>
      <c r="AO37" s="62"/>
      <c r="AP37" s="62"/>
      <c r="AQ37" s="33"/>
      <c r="AR37" s="63" t="s">
        <v>76</v>
      </c>
      <c r="AS37" s="64"/>
      <c r="AT37" s="64"/>
      <c r="AU37" s="64"/>
      <c r="AV37" s="64"/>
      <c r="AW37" s="64"/>
      <c r="AX37" s="64"/>
      <c r="AY37" s="64"/>
      <c r="AZ37" s="64"/>
      <c r="BA37" s="64"/>
      <c r="BB37" s="65"/>
      <c r="BC37" s="59"/>
      <c r="BD37" s="60"/>
      <c r="BE37" s="60"/>
      <c r="BF37" s="60"/>
      <c r="BG37" s="61"/>
      <c r="BH37" s="78" t="s">
        <v>77</v>
      </c>
      <c r="BI37" s="79"/>
      <c r="BJ37" s="79"/>
      <c r="BK37" s="79"/>
      <c r="BL37" s="79"/>
      <c r="BM37" s="1"/>
      <c r="BN37" s="13"/>
      <c r="BO37" s="1"/>
      <c r="BP37" s="8"/>
      <c r="BQ37" s="8"/>
      <c r="BR37" s="8"/>
      <c r="BS37" s="40"/>
      <c r="BT37" s="40"/>
      <c r="BU37" s="40"/>
      <c r="BV37" s="40"/>
      <c r="BW37" s="1"/>
      <c r="BX37" s="41"/>
      <c r="BY37" s="41"/>
      <c r="BZ37" s="41"/>
      <c r="CA37" s="41"/>
      <c r="CB37" s="41"/>
      <c r="CC37" s="41"/>
      <c r="CD37" s="41"/>
      <c r="CE37" s="41"/>
      <c r="CF37" s="41"/>
      <c r="CG37" s="41"/>
      <c r="CH37" s="16"/>
      <c r="CJ37" s="17" t="str">
        <f>IF(AND(AL32="無",AL33="無",COUNTA(X37:AP45)&gt;0),"・降圧薬ならびに脂質治療薬で無を選択されていますが、薬品名・用量が入力されています。","")</f>
        <v/>
      </c>
      <c r="CK37" s="39"/>
    </row>
    <row r="38" spans="1:89" ht="24" customHeight="1" x14ac:dyDescent="0.45">
      <c r="A38" s="56" t="s">
        <v>21</v>
      </c>
      <c r="B38" s="57"/>
      <c r="C38" s="57"/>
      <c r="D38" s="57"/>
      <c r="E38" s="58"/>
      <c r="F38" s="59"/>
      <c r="G38" s="60"/>
      <c r="H38" s="60"/>
      <c r="I38" s="60"/>
      <c r="J38" s="61"/>
      <c r="K38" s="1" t="s">
        <v>22</v>
      </c>
      <c r="L38" s="1"/>
      <c r="M38" s="1"/>
      <c r="N38" s="1"/>
      <c r="O38" s="1"/>
      <c r="P38" s="1"/>
      <c r="Q38" s="1"/>
      <c r="R38" s="1"/>
      <c r="S38" s="1"/>
      <c r="T38" s="1"/>
      <c r="U38" s="25"/>
      <c r="V38" s="1"/>
      <c r="W38" s="1"/>
      <c r="X38" s="84"/>
      <c r="Y38" s="85"/>
      <c r="Z38" s="85"/>
      <c r="AA38" s="85"/>
      <c r="AB38" s="85"/>
      <c r="AC38" s="85"/>
      <c r="AD38" s="85"/>
      <c r="AE38" s="85"/>
      <c r="AF38" s="85"/>
      <c r="AG38" s="86"/>
      <c r="AH38" s="26"/>
      <c r="AI38" s="59"/>
      <c r="AJ38" s="60"/>
      <c r="AK38" s="60"/>
      <c r="AL38" s="60"/>
      <c r="AM38" s="61"/>
      <c r="AN38" s="62"/>
      <c r="AO38" s="62"/>
      <c r="AP38" s="62"/>
      <c r="AQ38" s="33"/>
      <c r="AR38" s="87" t="s">
        <v>79</v>
      </c>
      <c r="AS38" s="88"/>
      <c r="AT38" s="88"/>
      <c r="AU38" s="88"/>
      <c r="AV38" s="88"/>
      <c r="AW38" s="88"/>
      <c r="AX38" s="88"/>
      <c r="AY38" s="88"/>
      <c r="AZ38" s="88"/>
      <c r="BA38" s="88"/>
      <c r="BB38" s="88"/>
      <c r="BC38" s="88"/>
      <c r="BD38" s="88"/>
      <c r="BE38" s="88"/>
      <c r="BF38" s="88"/>
      <c r="BG38" s="88"/>
      <c r="BH38" s="88"/>
      <c r="BI38" s="88"/>
      <c r="BJ38" s="88"/>
      <c r="BK38" s="88"/>
      <c r="BL38" s="88"/>
      <c r="BM38" s="88"/>
      <c r="BN38" s="89"/>
      <c r="BO38" s="1"/>
      <c r="BP38" s="8"/>
      <c r="BQ38" s="8"/>
      <c r="BR38" s="8"/>
      <c r="BS38" s="40"/>
      <c r="BT38" s="40"/>
      <c r="BU38" s="40"/>
      <c r="BV38" s="40"/>
      <c r="BW38" s="1"/>
      <c r="BX38" s="41"/>
      <c r="BY38" s="41"/>
      <c r="BZ38" s="41"/>
      <c r="CA38" s="41"/>
      <c r="CB38" s="41"/>
      <c r="CC38" s="41"/>
      <c r="CD38" s="41"/>
      <c r="CE38" s="41"/>
      <c r="CF38" s="41"/>
      <c r="CG38" s="41"/>
      <c r="CH38" s="16"/>
      <c r="CJ38" s="17" t="str">
        <f>IF(AX9="","・食塩制限を選択してください。","")</f>
        <v>・食塩制限を選択してください。</v>
      </c>
      <c r="CK38" s="39"/>
    </row>
    <row r="39" spans="1:89" ht="24" customHeight="1" x14ac:dyDescent="0.45">
      <c r="A39" s="12"/>
      <c r="B39" s="1"/>
      <c r="C39" s="1"/>
      <c r="D39" s="1"/>
      <c r="T39" s="1"/>
      <c r="U39" s="25"/>
      <c r="V39" s="1"/>
      <c r="W39" s="1"/>
      <c r="X39" s="84"/>
      <c r="Y39" s="85"/>
      <c r="Z39" s="85"/>
      <c r="AA39" s="85"/>
      <c r="AB39" s="85"/>
      <c r="AC39" s="85"/>
      <c r="AD39" s="85"/>
      <c r="AE39" s="85"/>
      <c r="AF39" s="85"/>
      <c r="AG39" s="86"/>
      <c r="AH39" s="26"/>
      <c r="AI39" s="59"/>
      <c r="AJ39" s="60"/>
      <c r="AK39" s="60"/>
      <c r="AL39" s="60"/>
      <c r="AM39" s="61"/>
      <c r="AN39" s="62"/>
      <c r="AO39" s="62"/>
      <c r="AP39" s="62"/>
      <c r="AQ39" s="33"/>
      <c r="AR39" s="63" t="s">
        <v>75</v>
      </c>
      <c r="AS39" s="64"/>
      <c r="AT39" s="64"/>
      <c r="AU39" s="64"/>
      <c r="AV39" s="64"/>
      <c r="AW39" s="64"/>
      <c r="AX39" s="64"/>
      <c r="AY39" s="64"/>
      <c r="AZ39" s="64"/>
      <c r="BA39" s="64"/>
      <c r="BB39" s="65"/>
      <c r="BC39" s="59"/>
      <c r="BD39" s="60"/>
      <c r="BE39" s="60"/>
      <c r="BF39" s="60"/>
      <c r="BG39" s="61"/>
      <c r="BH39" s="78" t="s">
        <v>77</v>
      </c>
      <c r="BI39" s="79"/>
      <c r="BJ39" s="79"/>
      <c r="BK39" s="79"/>
      <c r="BL39" s="79"/>
      <c r="BM39" s="53">
        <f>IF(BC39="",0,ROUND(BC39/7,1))</f>
        <v>0</v>
      </c>
      <c r="BN39" s="13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6"/>
      <c r="CJ39" s="17" t="str">
        <f>IF(AND(AX9="無",BD9&lt;&gt;""),"・食塩制限が無の場合、制限量を入力しないでください。","")</f>
        <v/>
      </c>
      <c r="CK39" s="39"/>
    </row>
    <row r="40" spans="1:89" ht="24" customHeight="1" x14ac:dyDescent="0.45">
      <c r="A40" s="12"/>
      <c r="B40" s="1"/>
      <c r="C40" s="8" t="s">
        <v>68</v>
      </c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3"/>
      <c r="U40" s="25"/>
      <c r="V40" s="1"/>
      <c r="W40" s="1"/>
      <c r="X40" s="84"/>
      <c r="Y40" s="85"/>
      <c r="Z40" s="85"/>
      <c r="AA40" s="85"/>
      <c r="AB40" s="85"/>
      <c r="AC40" s="85"/>
      <c r="AD40" s="85"/>
      <c r="AE40" s="85"/>
      <c r="AF40" s="85"/>
      <c r="AG40" s="86"/>
      <c r="AH40" s="26"/>
      <c r="AI40" s="59"/>
      <c r="AJ40" s="60"/>
      <c r="AK40" s="60"/>
      <c r="AL40" s="60"/>
      <c r="AM40" s="61"/>
      <c r="AN40" s="62"/>
      <c r="AO40" s="62"/>
      <c r="AP40" s="62"/>
      <c r="AQ40" s="33"/>
      <c r="AR40" s="63" t="s">
        <v>67</v>
      </c>
      <c r="AS40" s="64"/>
      <c r="AT40" s="64"/>
      <c r="AU40" s="64"/>
      <c r="AV40" s="64"/>
      <c r="AW40" s="64"/>
      <c r="AX40" s="64"/>
      <c r="AY40" s="64"/>
      <c r="AZ40" s="64"/>
      <c r="BA40" s="64"/>
      <c r="BB40" s="65"/>
      <c r="BC40" s="59"/>
      <c r="BD40" s="60"/>
      <c r="BE40" s="60"/>
      <c r="BF40" s="60"/>
      <c r="BG40" s="61"/>
      <c r="BH40" s="1"/>
      <c r="BI40" s="1"/>
      <c r="BJ40" s="1"/>
      <c r="BK40" s="1"/>
      <c r="BL40" s="1"/>
      <c r="BM40" s="1"/>
      <c r="BN40" s="13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6"/>
      <c r="CJ40" s="17" t="str">
        <f>IF(AND(AX9="有",BD9=""),"・食塩制限が有の場合、制限量を入力してください。","")</f>
        <v/>
      </c>
      <c r="CK40" s="39"/>
    </row>
    <row r="41" spans="1:89" ht="24" customHeight="1" x14ac:dyDescent="0.45">
      <c r="A41" s="12"/>
      <c r="B41" s="1"/>
      <c r="C41" s="90"/>
      <c r="D41" s="91"/>
      <c r="E41" s="91"/>
      <c r="F41" s="91"/>
      <c r="G41" s="91"/>
      <c r="H41" s="91"/>
      <c r="I41" s="91"/>
      <c r="J41" s="91"/>
      <c r="K41" s="91"/>
      <c r="L41" s="91"/>
      <c r="M41" s="91"/>
      <c r="N41" s="91"/>
      <c r="O41" s="91"/>
      <c r="P41" s="91"/>
      <c r="Q41" s="91"/>
      <c r="R41" s="91"/>
      <c r="S41" s="92"/>
      <c r="T41" s="13"/>
      <c r="U41" s="25"/>
      <c r="V41" s="1"/>
      <c r="W41" s="1"/>
      <c r="X41" s="84"/>
      <c r="Y41" s="85"/>
      <c r="Z41" s="85"/>
      <c r="AA41" s="85"/>
      <c r="AB41" s="85"/>
      <c r="AC41" s="85"/>
      <c r="AD41" s="85"/>
      <c r="AE41" s="85"/>
      <c r="AF41" s="85"/>
      <c r="AG41" s="86"/>
      <c r="AH41" s="26"/>
      <c r="AI41" s="59"/>
      <c r="AJ41" s="60"/>
      <c r="AK41" s="60"/>
      <c r="AL41" s="60"/>
      <c r="AM41" s="61"/>
      <c r="AN41" s="62"/>
      <c r="AO41" s="62"/>
      <c r="AP41" s="62"/>
      <c r="AQ41" s="33"/>
      <c r="AR41" s="111" t="s">
        <v>84</v>
      </c>
      <c r="AS41" s="112"/>
      <c r="AT41" s="112"/>
      <c r="AU41" s="112"/>
      <c r="AV41" s="112"/>
      <c r="AW41" s="112"/>
      <c r="AX41" s="112"/>
      <c r="AY41" s="112"/>
      <c r="AZ41" s="112"/>
      <c r="BA41" s="112"/>
      <c r="BB41" s="112"/>
      <c r="BC41" s="112"/>
      <c r="BD41" s="112"/>
      <c r="BE41" s="112"/>
      <c r="BF41" s="112"/>
      <c r="BG41" s="112"/>
      <c r="BH41" s="112"/>
      <c r="BI41" s="112"/>
      <c r="BJ41" s="112"/>
      <c r="BK41" s="112"/>
      <c r="BL41" s="112"/>
      <c r="BM41" s="112"/>
      <c r="BN41" s="113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6"/>
      <c r="CJ41" s="17" t="str">
        <f>IF(AX10="","・タンパク制限を選択してください。","")</f>
        <v>・タンパク制限を選択してください。</v>
      </c>
      <c r="CK41" s="39"/>
    </row>
    <row r="42" spans="1:89" ht="24" customHeight="1" x14ac:dyDescent="0.45">
      <c r="A42" s="12"/>
      <c r="B42" s="1"/>
      <c r="C42" s="93"/>
      <c r="D42" s="94"/>
      <c r="E42" s="94"/>
      <c r="F42" s="94"/>
      <c r="G42" s="94"/>
      <c r="H42" s="94"/>
      <c r="I42" s="94"/>
      <c r="J42" s="94"/>
      <c r="K42" s="94"/>
      <c r="L42" s="94"/>
      <c r="M42" s="94"/>
      <c r="N42" s="94"/>
      <c r="O42" s="94"/>
      <c r="P42" s="94"/>
      <c r="Q42" s="94"/>
      <c r="R42" s="94"/>
      <c r="S42" s="95"/>
      <c r="T42" s="13"/>
      <c r="U42" s="25"/>
      <c r="V42" s="1"/>
      <c r="W42" s="1"/>
      <c r="X42" s="84"/>
      <c r="Y42" s="85"/>
      <c r="Z42" s="85"/>
      <c r="AA42" s="85"/>
      <c r="AB42" s="85"/>
      <c r="AC42" s="85"/>
      <c r="AD42" s="85"/>
      <c r="AE42" s="85"/>
      <c r="AF42" s="85"/>
      <c r="AG42" s="86"/>
      <c r="AH42" s="26"/>
      <c r="AI42" s="59"/>
      <c r="AJ42" s="60"/>
      <c r="AK42" s="60"/>
      <c r="AL42" s="60"/>
      <c r="AM42" s="61"/>
      <c r="AN42" s="62"/>
      <c r="AO42" s="62"/>
      <c r="AP42" s="62"/>
      <c r="AQ42" s="33"/>
      <c r="AR42" s="63" t="s">
        <v>73</v>
      </c>
      <c r="AS42" s="64"/>
      <c r="AT42" s="64"/>
      <c r="AU42" s="64"/>
      <c r="AV42" s="64"/>
      <c r="AW42" s="65"/>
      <c r="AX42" s="84"/>
      <c r="AY42" s="85"/>
      <c r="AZ42" s="85"/>
      <c r="BA42" s="85"/>
      <c r="BB42" s="85"/>
      <c r="BC42" s="85"/>
      <c r="BD42" s="85"/>
      <c r="BE42" s="85"/>
      <c r="BF42" s="85"/>
      <c r="BG42" s="86"/>
      <c r="BH42" s="1"/>
      <c r="BI42" s="1"/>
      <c r="BJ42" s="1"/>
      <c r="BK42" s="1"/>
      <c r="BL42" s="1"/>
      <c r="BM42" s="1"/>
      <c r="BN42" s="13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6"/>
      <c r="CJ42" s="17" t="str">
        <f>IF(AND(AX10="無",BD10&lt;&gt;""),"・タンパク制限が無の場合、制限量を入力しないでください。","")</f>
        <v/>
      </c>
      <c r="CK42" s="39"/>
    </row>
    <row r="43" spans="1:89" ht="24" customHeight="1" x14ac:dyDescent="0.45">
      <c r="A43" s="119" t="s">
        <v>87</v>
      </c>
      <c r="B43" s="88"/>
      <c r="C43" s="88"/>
      <c r="D43" s="88"/>
      <c r="E43" s="88"/>
      <c r="F43" s="88"/>
      <c r="G43" s="88"/>
      <c r="H43" s="88"/>
      <c r="I43" s="88"/>
      <c r="J43" s="88"/>
      <c r="K43" s="88"/>
      <c r="L43" s="88"/>
      <c r="M43" s="88"/>
      <c r="N43" s="88"/>
      <c r="O43" s="88"/>
      <c r="P43" s="88"/>
      <c r="Q43" s="88"/>
      <c r="R43" s="88"/>
      <c r="S43" s="88"/>
      <c r="T43" s="89"/>
      <c r="U43" s="25"/>
      <c r="V43" s="1"/>
      <c r="W43" s="1"/>
      <c r="X43" s="84"/>
      <c r="Y43" s="85"/>
      <c r="Z43" s="85"/>
      <c r="AA43" s="85"/>
      <c r="AB43" s="85"/>
      <c r="AC43" s="85"/>
      <c r="AD43" s="85"/>
      <c r="AE43" s="85"/>
      <c r="AF43" s="85"/>
      <c r="AG43" s="86"/>
      <c r="AH43" s="26"/>
      <c r="AI43" s="59"/>
      <c r="AJ43" s="60"/>
      <c r="AK43" s="60"/>
      <c r="AL43" s="60"/>
      <c r="AM43" s="61"/>
      <c r="AN43" s="62"/>
      <c r="AO43" s="62"/>
      <c r="AP43" s="62"/>
      <c r="AQ43" s="33"/>
      <c r="AR43" s="63" t="s">
        <v>74</v>
      </c>
      <c r="AS43" s="64"/>
      <c r="AT43" s="64"/>
      <c r="AU43" s="64"/>
      <c r="AV43" s="64"/>
      <c r="AW43" s="65"/>
      <c r="AX43" s="84"/>
      <c r="AY43" s="85"/>
      <c r="AZ43" s="85"/>
      <c r="BA43" s="85"/>
      <c r="BB43" s="85"/>
      <c r="BC43" s="85"/>
      <c r="BD43" s="85"/>
      <c r="BE43" s="85"/>
      <c r="BF43" s="85"/>
      <c r="BG43" s="86"/>
      <c r="BH43" s="1"/>
      <c r="BI43" s="1"/>
      <c r="BJ43" s="1"/>
      <c r="BK43" s="1"/>
      <c r="BL43" s="1"/>
      <c r="BM43" s="1"/>
      <c r="BN43" s="13"/>
      <c r="BO43" s="25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6"/>
      <c r="CJ43" s="17" t="str">
        <f>IF(AND(AX10="有",BD10=""),"・タンパク制限が有の場合、制限量を入力してください。","")</f>
        <v/>
      </c>
      <c r="CK43" s="39"/>
    </row>
    <row r="44" spans="1:89" ht="24" customHeight="1" x14ac:dyDescent="0.45">
      <c r="A44" s="54"/>
      <c r="R44" s="1"/>
      <c r="S44" s="1"/>
      <c r="T44" s="13"/>
      <c r="U44" s="25"/>
      <c r="V44" s="1"/>
      <c r="W44" s="1"/>
      <c r="X44" s="84"/>
      <c r="Y44" s="85"/>
      <c r="Z44" s="85"/>
      <c r="AA44" s="85"/>
      <c r="AB44" s="85"/>
      <c r="AC44" s="85"/>
      <c r="AD44" s="85"/>
      <c r="AE44" s="85"/>
      <c r="AF44" s="85"/>
      <c r="AG44" s="86"/>
      <c r="AH44" s="26"/>
      <c r="AI44" s="59"/>
      <c r="AJ44" s="60"/>
      <c r="AK44" s="60"/>
      <c r="AL44" s="60"/>
      <c r="AM44" s="61"/>
      <c r="AN44" s="62"/>
      <c r="AO44" s="62"/>
      <c r="AP44" s="62"/>
      <c r="AQ44" s="33"/>
      <c r="AR44" s="63" t="s">
        <v>78</v>
      </c>
      <c r="AS44" s="64"/>
      <c r="AT44" s="64"/>
      <c r="AU44" s="64"/>
      <c r="AV44" s="64"/>
      <c r="AW44" s="64"/>
      <c r="AX44" s="64"/>
      <c r="AY44" s="64"/>
      <c r="AZ44" s="64"/>
      <c r="BA44" s="64"/>
      <c r="BB44" s="65"/>
      <c r="BC44" s="59"/>
      <c r="BD44" s="60"/>
      <c r="BE44" s="60"/>
      <c r="BF44" s="60"/>
      <c r="BG44" s="61"/>
      <c r="BH44" s="78" t="s">
        <v>77</v>
      </c>
      <c r="BI44" s="79"/>
      <c r="BJ44" s="79"/>
      <c r="BK44" s="79"/>
      <c r="BL44" s="79"/>
      <c r="BM44" s="1"/>
      <c r="BN44" s="13"/>
      <c r="BO44" s="25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6"/>
      <c r="CJ44" s="39"/>
      <c r="CK44" s="39"/>
    </row>
    <row r="45" spans="1:89" ht="24" customHeight="1" thickBot="1" x14ac:dyDescent="0.5">
      <c r="A45" s="139" t="s">
        <v>43</v>
      </c>
      <c r="B45" s="140"/>
      <c r="C45" s="140"/>
      <c r="D45" s="140"/>
      <c r="E45" s="140"/>
      <c r="F45" s="140"/>
      <c r="G45" s="140"/>
      <c r="H45" s="140"/>
      <c r="I45" s="132"/>
      <c r="J45" s="133"/>
      <c r="K45" s="133"/>
      <c r="L45" s="133"/>
      <c r="M45" s="134"/>
      <c r="N45" s="6"/>
      <c r="O45" s="6"/>
      <c r="P45" s="6"/>
      <c r="Q45" s="6"/>
      <c r="R45" s="6"/>
      <c r="S45" s="6"/>
      <c r="T45" s="48"/>
      <c r="U45" s="43"/>
      <c r="V45" s="6"/>
      <c r="W45" s="6"/>
      <c r="X45" s="135"/>
      <c r="Y45" s="136"/>
      <c r="Z45" s="136"/>
      <c r="AA45" s="136"/>
      <c r="AB45" s="136"/>
      <c r="AC45" s="136"/>
      <c r="AD45" s="136"/>
      <c r="AE45" s="136"/>
      <c r="AF45" s="136"/>
      <c r="AG45" s="137"/>
      <c r="AH45" s="44"/>
      <c r="AI45" s="132"/>
      <c r="AJ45" s="133"/>
      <c r="AK45" s="133"/>
      <c r="AL45" s="133"/>
      <c r="AM45" s="134"/>
      <c r="AN45" s="138"/>
      <c r="AO45" s="138"/>
      <c r="AP45" s="138"/>
      <c r="AQ45" s="45"/>
      <c r="AR45" s="120" t="s">
        <v>65</v>
      </c>
      <c r="AS45" s="121"/>
      <c r="AT45" s="121"/>
      <c r="AU45" s="121"/>
      <c r="AV45" s="121"/>
      <c r="AW45" s="121"/>
      <c r="AX45" s="121"/>
      <c r="AY45" s="121"/>
      <c r="AZ45" s="121"/>
      <c r="BA45" s="121"/>
      <c r="BB45" s="122"/>
      <c r="BC45" s="123">
        <f>IF(AND(BC27="無",BC40="無"),"",SUM(AY30:BJ32)+BC37+BM39+BC44)</f>
        <v>0</v>
      </c>
      <c r="BD45" s="124"/>
      <c r="BE45" s="124"/>
      <c r="BF45" s="124"/>
      <c r="BG45" s="125"/>
      <c r="BH45" s="46" t="s">
        <v>77</v>
      </c>
      <c r="BI45" s="47"/>
      <c r="BJ45" s="47"/>
      <c r="BK45" s="47"/>
      <c r="BL45" s="47"/>
      <c r="BM45" s="6"/>
      <c r="BN45" s="48"/>
      <c r="BO45" s="43"/>
      <c r="BP45" s="6"/>
      <c r="BQ45" s="6"/>
      <c r="BR45" s="6"/>
      <c r="BS45" s="6"/>
      <c r="BT45" s="6"/>
      <c r="BU45" s="6"/>
      <c r="BV45" s="6"/>
      <c r="BW45" s="6"/>
      <c r="BX45" s="6"/>
      <c r="BY45" s="6"/>
      <c r="BZ45" s="6"/>
      <c r="CA45" s="6"/>
      <c r="CB45" s="6"/>
      <c r="CC45" s="6"/>
      <c r="CD45" s="6"/>
      <c r="CE45" s="6"/>
      <c r="CF45" s="6"/>
      <c r="CG45" s="6"/>
      <c r="CH45" s="49"/>
      <c r="CJ45" s="39"/>
      <c r="CK45" s="39"/>
    </row>
    <row r="46" spans="1:89" ht="12" customHeight="1" x14ac:dyDescent="0.4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50"/>
      <c r="BD46" s="50"/>
      <c r="BE46" s="50"/>
      <c r="BF46" s="50"/>
      <c r="BG46" s="50"/>
      <c r="BH46" s="21"/>
      <c r="BI46" s="21"/>
      <c r="BJ46" s="21"/>
      <c r="BK46" s="21"/>
      <c r="BL46" s="2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J46" s="51"/>
    </row>
    <row r="47" spans="1:89" ht="26.55" customHeight="1" x14ac:dyDescent="0.45">
      <c r="A47" s="1"/>
      <c r="B47" s="52" t="str">
        <f>IF(COUNTIF(CJ50:CK88,"*・*")&gt;0,"★不備あり","")</f>
        <v>★不備あり</v>
      </c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5" t="s">
        <v>81</v>
      </c>
      <c r="CC47" s="59"/>
      <c r="CD47" s="60"/>
      <c r="CE47" s="60"/>
      <c r="CF47" s="60"/>
      <c r="CG47" s="61"/>
      <c r="CH47" s="1"/>
      <c r="CJ47" s="164" t="s">
        <v>97</v>
      </c>
      <c r="CK47" s="165"/>
    </row>
    <row r="48" spans="1:89" ht="11.55" customHeight="1" thickBot="1" x14ac:dyDescent="0.5">
      <c r="A48" s="1"/>
      <c r="B48" s="6"/>
      <c r="C48" s="6"/>
      <c r="D48" s="6"/>
      <c r="E48" s="6"/>
      <c r="F48" s="6"/>
      <c r="G48" s="6"/>
      <c r="H48" s="6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J48" s="166"/>
      <c r="CK48" s="167"/>
    </row>
    <row r="49" spans="1:89" ht="24" customHeight="1" thickBot="1" x14ac:dyDescent="0.5">
      <c r="A49" s="7"/>
      <c r="B49" s="1"/>
      <c r="C49" s="8" t="s">
        <v>23</v>
      </c>
      <c r="D49" s="1"/>
      <c r="E49" s="1"/>
      <c r="F49" s="1"/>
      <c r="G49" s="1"/>
      <c r="H49" s="1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10"/>
      <c r="U49" s="155" t="s">
        <v>26</v>
      </c>
      <c r="V49" s="156"/>
      <c r="W49" s="156"/>
      <c r="X49" s="156"/>
      <c r="Y49" s="156"/>
      <c r="Z49" s="156"/>
      <c r="AA49" s="156"/>
      <c r="AB49" s="156"/>
      <c r="AC49" s="156"/>
      <c r="AD49" s="156"/>
      <c r="AE49" s="157"/>
      <c r="AF49" s="157"/>
      <c r="AG49" s="157"/>
      <c r="AH49" s="157"/>
      <c r="AI49" s="157"/>
      <c r="AJ49" s="156"/>
      <c r="AK49" s="156"/>
      <c r="AL49" s="156"/>
      <c r="AM49" s="156"/>
      <c r="AN49" s="156"/>
      <c r="AO49" s="156"/>
      <c r="AP49" s="156"/>
      <c r="AQ49" s="158"/>
      <c r="AR49" s="11"/>
      <c r="AS49" s="11"/>
      <c r="AT49" s="156" t="s">
        <v>41</v>
      </c>
      <c r="AU49" s="156"/>
      <c r="AV49" s="156"/>
      <c r="AW49" s="156"/>
      <c r="AX49" s="156"/>
      <c r="AY49" s="156"/>
      <c r="AZ49" s="156"/>
      <c r="BA49" s="156"/>
      <c r="BB49" s="156"/>
      <c r="BC49" s="156"/>
      <c r="BD49" s="156"/>
      <c r="BE49" s="156"/>
      <c r="BF49" s="156"/>
      <c r="BG49" s="156"/>
      <c r="BH49" s="156"/>
      <c r="BI49" s="156"/>
      <c r="BJ49" s="156"/>
      <c r="BK49" s="156"/>
      <c r="BL49" s="156"/>
      <c r="BM49" s="156"/>
      <c r="BN49" s="158"/>
      <c r="BO49" s="155" t="s">
        <v>25</v>
      </c>
      <c r="BP49" s="156"/>
      <c r="BQ49" s="156"/>
      <c r="BR49" s="156"/>
      <c r="BS49" s="156"/>
      <c r="BT49" s="156"/>
      <c r="BU49" s="156"/>
      <c r="BV49" s="156"/>
      <c r="BW49" s="156"/>
      <c r="BX49" s="156"/>
      <c r="BY49" s="156"/>
      <c r="BZ49" s="156"/>
      <c r="CA49" s="156"/>
      <c r="CB49" s="156"/>
      <c r="CC49" s="156"/>
      <c r="CD49" s="156"/>
      <c r="CE49" s="156"/>
      <c r="CF49" s="156"/>
      <c r="CG49" s="156"/>
      <c r="CH49" s="159"/>
      <c r="CJ49" s="168"/>
      <c r="CK49" s="169"/>
    </row>
    <row r="50" spans="1:89" ht="24" customHeight="1" thickTop="1" x14ac:dyDescent="0.45">
      <c r="A50" s="12"/>
      <c r="B50" s="66"/>
      <c r="C50" s="67"/>
      <c r="D50" s="67"/>
      <c r="E50" s="67"/>
      <c r="F50" s="67"/>
      <c r="G50" s="67"/>
      <c r="H50" s="67"/>
      <c r="I50" s="67"/>
      <c r="J50" s="67"/>
      <c r="K50" s="67"/>
      <c r="L50" s="67"/>
      <c r="M50" s="67"/>
      <c r="N50" s="67"/>
      <c r="O50" s="67"/>
      <c r="P50" s="67"/>
      <c r="Q50" s="67"/>
      <c r="R50" s="67"/>
      <c r="S50" s="68"/>
      <c r="T50" s="13"/>
      <c r="U50" s="75" t="s">
        <v>91</v>
      </c>
      <c r="V50" s="76"/>
      <c r="W50" s="76"/>
      <c r="X50" s="76"/>
      <c r="Y50" s="76"/>
      <c r="Z50" s="76"/>
      <c r="AA50" s="76"/>
      <c r="AB50" s="76"/>
      <c r="AC50" s="76"/>
      <c r="AD50" s="77"/>
      <c r="AE50" s="59"/>
      <c r="AF50" s="60"/>
      <c r="AG50" s="60"/>
      <c r="AH50" s="60"/>
      <c r="AI50" s="61"/>
      <c r="AJ50" s="14"/>
      <c r="AK50" s="14"/>
      <c r="AL50" s="14"/>
      <c r="AM50" s="14"/>
      <c r="AN50" s="14"/>
      <c r="AO50" s="14"/>
      <c r="AP50" s="14"/>
      <c r="AQ50" s="15"/>
      <c r="AR50" s="1"/>
      <c r="AS50" s="8" t="s">
        <v>48</v>
      </c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4"/>
      <c r="BH50" s="14"/>
      <c r="BI50" s="14"/>
      <c r="BJ50" s="14"/>
      <c r="BK50" s="14"/>
      <c r="BL50" s="14"/>
      <c r="BM50" s="14"/>
      <c r="BN50" s="15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6"/>
      <c r="CJ50" s="17" t="str">
        <f>IF(F58="","・性別を選択してください。","")</f>
        <v>・性別を選択してください。</v>
      </c>
      <c r="CK50" s="17" t="str">
        <f>IF(AX56="","・運動療法を選択してください。","")</f>
        <v>・運動療法を選択してください。</v>
      </c>
    </row>
    <row r="51" spans="1:89" ht="24" customHeight="1" x14ac:dyDescent="0.45">
      <c r="A51" s="12"/>
      <c r="B51" s="69"/>
      <c r="C51" s="70"/>
      <c r="D51" s="70"/>
      <c r="E51" s="70"/>
      <c r="F51" s="70"/>
      <c r="G51" s="70"/>
      <c r="H51" s="70"/>
      <c r="I51" s="70"/>
      <c r="J51" s="70"/>
      <c r="K51" s="70"/>
      <c r="L51" s="70"/>
      <c r="M51" s="70"/>
      <c r="N51" s="70"/>
      <c r="O51" s="70"/>
      <c r="P51" s="70"/>
      <c r="Q51" s="70"/>
      <c r="R51" s="70"/>
      <c r="S51" s="71"/>
      <c r="T51" s="13"/>
      <c r="U51" s="18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  <c r="AP51" s="19"/>
      <c r="AQ51" s="20"/>
      <c r="AR51" s="1"/>
      <c r="AS51" s="59"/>
      <c r="AT51" s="60"/>
      <c r="AU51" s="60"/>
      <c r="AV51" s="60"/>
      <c r="AW51" s="61"/>
      <c r="AX51" s="78" t="s">
        <v>92</v>
      </c>
      <c r="AY51" s="79"/>
      <c r="AZ51" s="79"/>
      <c r="BA51" s="22" t="s">
        <v>93</v>
      </c>
      <c r="BB51" s="59"/>
      <c r="BC51" s="60"/>
      <c r="BD51" s="60"/>
      <c r="BE51" s="60"/>
      <c r="BF51" s="61"/>
      <c r="BG51" s="78" t="s">
        <v>49</v>
      </c>
      <c r="BH51" s="79"/>
      <c r="BI51" s="79"/>
      <c r="BJ51" s="79"/>
      <c r="BK51" s="79"/>
      <c r="BL51" s="79"/>
      <c r="BM51" s="79"/>
      <c r="BN51" s="83"/>
      <c r="BO51" s="160" t="s">
        <v>89</v>
      </c>
      <c r="BP51" s="161"/>
      <c r="BQ51" s="161"/>
      <c r="BR51" s="161"/>
      <c r="BS51" s="161"/>
      <c r="BT51" s="161"/>
      <c r="BU51" s="161"/>
      <c r="BV51" s="161"/>
      <c r="BW51" s="161"/>
      <c r="BX51" s="161"/>
      <c r="BY51" s="161"/>
      <c r="BZ51" s="161"/>
      <c r="CA51" s="161"/>
      <c r="CB51" s="161"/>
      <c r="CC51" s="161"/>
      <c r="CD51" s="161"/>
      <c r="CE51" s="161"/>
      <c r="CF51" s="161"/>
      <c r="CG51" s="161"/>
      <c r="CH51" s="162"/>
      <c r="CJ51" s="17" t="str">
        <f>IF(AND(D60&lt;&gt;"",J60&lt;&gt;"",M60&lt;&gt;""),"","・受持期間開始月を選択してください。")</f>
        <v>・受持期間開始月を選択してください。</v>
      </c>
      <c r="CK51" s="17" t="str">
        <f>IF(AND(AX56="有",AS58=""),"・運動療法が有の場合、指導内容を入力してください。","")</f>
        <v/>
      </c>
    </row>
    <row r="52" spans="1:89" ht="24" customHeight="1" x14ac:dyDescent="0.45">
      <c r="A52" s="29"/>
      <c r="B52" s="30"/>
      <c r="C52" s="30"/>
      <c r="D52" s="30"/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5"/>
      <c r="U52" s="25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23" t="s">
        <v>33</v>
      </c>
      <c r="AH52" s="1"/>
      <c r="AI52" s="1"/>
      <c r="AJ52" s="1"/>
      <c r="AK52" s="1"/>
      <c r="AL52" s="1"/>
      <c r="AM52" s="1"/>
      <c r="AN52" s="1"/>
      <c r="AO52" s="1"/>
      <c r="AP52" s="1"/>
      <c r="AQ52" s="13"/>
      <c r="AR52" s="63" t="s">
        <v>50</v>
      </c>
      <c r="AS52" s="64"/>
      <c r="AT52" s="64"/>
      <c r="AU52" s="64"/>
      <c r="AV52" s="64"/>
      <c r="AW52" s="64"/>
      <c r="AX52" s="64"/>
      <c r="AY52" s="64"/>
      <c r="AZ52" s="64"/>
      <c r="BA52" s="64"/>
      <c r="BB52" s="64"/>
      <c r="BC52" s="64"/>
      <c r="BD52" s="64"/>
      <c r="BE52" s="64"/>
      <c r="BF52" s="64"/>
      <c r="BG52" s="64"/>
      <c r="BH52" s="65"/>
      <c r="BI52" s="59"/>
      <c r="BJ52" s="60"/>
      <c r="BK52" s="60"/>
      <c r="BL52" s="60"/>
      <c r="BM52" s="61"/>
      <c r="BN52" s="13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6"/>
      <c r="CJ52" s="17" t="str">
        <f>IF(AND(D61&lt;&gt;"",J61&lt;&gt;"",M61&lt;&gt;""),"","・受持期間終了月を選択してください。")</f>
        <v>・受持期間終了月を選択してください。</v>
      </c>
      <c r="CK52" s="17" t="str">
        <f>IF(AND(AX56="無",AS58=""),"・運動療法が無の場合、理由を入力してください。","")</f>
        <v/>
      </c>
    </row>
    <row r="53" spans="1:89" ht="24" customHeight="1" x14ac:dyDescent="0.45">
      <c r="A53" s="12"/>
      <c r="B53" s="1"/>
      <c r="C53" s="8" t="s">
        <v>24</v>
      </c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3"/>
      <c r="U53" s="116" t="s">
        <v>90</v>
      </c>
      <c r="V53" s="117"/>
      <c r="W53" s="117"/>
      <c r="X53" s="117"/>
      <c r="Y53" s="117"/>
      <c r="Z53" s="117"/>
      <c r="AA53" s="117"/>
      <c r="AB53" s="117"/>
      <c r="AC53" s="117"/>
      <c r="AD53" s="117"/>
      <c r="AE53" s="117"/>
      <c r="AF53" s="117"/>
      <c r="AG53" s="153" t="s">
        <v>83</v>
      </c>
      <c r="AH53" s="153"/>
      <c r="AI53" s="153"/>
      <c r="AJ53" s="153"/>
      <c r="AK53" s="153"/>
      <c r="AL53" s="153"/>
      <c r="AM53" s="153"/>
      <c r="AN53" s="153"/>
      <c r="AO53" s="153"/>
      <c r="AP53" s="153"/>
      <c r="AQ53" s="154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3"/>
      <c r="BO53" s="1"/>
      <c r="BP53" s="66"/>
      <c r="BQ53" s="67"/>
      <c r="BR53" s="67"/>
      <c r="BS53" s="67"/>
      <c r="BT53" s="67"/>
      <c r="BU53" s="67"/>
      <c r="BV53" s="67"/>
      <c r="BW53" s="67"/>
      <c r="BX53" s="67"/>
      <c r="BY53" s="67"/>
      <c r="BZ53" s="67"/>
      <c r="CA53" s="67"/>
      <c r="CB53" s="67"/>
      <c r="CC53" s="67"/>
      <c r="CD53" s="67"/>
      <c r="CE53" s="67"/>
      <c r="CF53" s="67"/>
      <c r="CG53" s="68"/>
      <c r="CH53" s="16"/>
      <c r="CJ53" s="17" t="str">
        <f>IFERROR(IF(DATE(D60,J60,M60)&gt;DATE(D61,J61,M61),"・受持期間が誤っています。",""),"")</f>
        <v/>
      </c>
      <c r="CK53" s="17" t="str">
        <f>IF(BC61="","・経口血糖降下薬を選択してください。","")</f>
        <v>・経口血糖降下薬を選択してください。</v>
      </c>
    </row>
    <row r="54" spans="1:89" ht="24" customHeight="1" x14ac:dyDescent="0.45">
      <c r="A54" s="12"/>
      <c r="B54" s="1"/>
      <c r="C54" s="13"/>
      <c r="D54" s="151"/>
      <c r="E54" s="152"/>
      <c r="F54" s="152"/>
      <c r="G54" s="152"/>
      <c r="H54" s="152"/>
      <c r="I54" s="152"/>
      <c r="J54" s="152"/>
      <c r="K54" s="152"/>
      <c r="L54" s="152"/>
      <c r="M54" s="152"/>
      <c r="N54" s="12"/>
      <c r="O54" s="1"/>
      <c r="P54" s="1"/>
      <c r="Q54" s="1"/>
      <c r="R54" s="1"/>
      <c r="S54" s="1"/>
      <c r="T54" s="13"/>
      <c r="U54" s="25"/>
      <c r="V54" s="1"/>
      <c r="W54" s="104"/>
      <c r="X54" s="104"/>
      <c r="Y54" s="104"/>
      <c r="Z54" s="104"/>
      <c r="AA54" s="104"/>
      <c r="AB54" s="104"/>
      <c r="AC54" s="104"/>
      <c r="AD54" s="1"/>
      <c r="AE54" s="1"/>
      <c r="AF54" s="1"/>
      <c r="AG54" s="1"/>
      <c r="AH54" s="59"/>
      <c r="AI54" s="60"/>
      <c r="AJ54" s="60"/>
      <c r="AK54" s="60"/>
      <c r="AL54" s="60"/>
      <c r="AM54" s="60"/>
      <c r="AN54" s="61"/>
      <c r="AO54" s="1"/>
      <c r="AP54" s="1"/>
      <c r="AQ54" s="13"/>
      <c r="AR54" s="63" t="s">
        <v>96</v>
      </c>
      <c r="AS54" s="64"/>
      <c r="AT54" s="64"/>
      <c r="AU54" s="64"/>
      <c r="AV54" s="64"/>
      <c r="AW54" s="65"/>
      <c r="AX54" s="59"/>
      <c r="AY54" s="60"/>
      <c r="AZ54" s="60"/>
      <c r="BA54" s="60"/>
      <c r="BB54" s="61"/>
      <c r="BC54" s="26" t="s">
        <v>47</v>
      </c>
      <c r="BD54" s="59"/>
      <c r="BE54" s="60"/>
      <c r="BF54" s="60"/>
      <c r="BG54" s="60"/>
      <c r="BH54" s="61"/>
      <c r="BI54" s="1" t="s">
        <v>53</v>
      </c>
      <c r="BJ54" s="1"/>
      <c r="BK54" s="1"/>
      <c r="BL54" s="1"/>
      <c r="BM54" s="1"/>
      <c r="BN54" s="13"/>
      <c r="BO54" s="1"/>
      <c r="BP54" s="108"/>
      <c r="BQ54" s="109"/>
      <c r="BR54" s="109"/>
      <c r="BS54" s="109"/>
      <c r="BT54" s="109"/>
      <c r="BU54" s="109"/>
      <c r="BV54" s="109"/>
      <c r="BW54" s="109"/>
      <c r="BX54" s="109"/>
      <c r="BY54" s="109"/>
      <c r="BZ54" s="109"/>
      <c r="CA54" s="109"/>
      <c r="CB54" s="109"/>
      <c r="CC54" s="109"/>
      <c r="CD54" s="109"/>
      <c r="CE54" s="109"/>
      <c r="CF54" s="109"/>
      <c r="CG54" s="110"/>
      <c r="CH54" s="16"/>
      <c r="CJ54" s="17" t="str">
        <f>IF(M66="","",IF(M66&gt;M58,"・「糖尿病の診断を受けた年齢」が「患者年齢」よりも高くなっています。",""))</f>
        <v/>
      </c>
      <c r="CK54" s="17" t="str">
        <f>IF(AND(BC61="無",COUNTA(AU64:BM70)&gt;0),"・経口血糖降下薬で無を選択されていますが、薬品名・用量が入力されています。","")</f>
        <v/>
      </c>
    </row>
    <row r="55" spans="1:89" ht="24" customHeight="1" x14ac:dyDescent="0.45">
      <c r="A55" s="12"/>
      <c r="B55" s="1"/>
      <c r="C55" s="8" t="s">
        <v>0</v>
      </c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3"/>
      <c r="U55" s="25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27"/>
      <c r="AK55" s="1"/>
      <c r="AL55" s="1"/>
      <c r="AM55" s="1"/>
      <c r="AN55" s="1"/>
      <c r="AO55" s="1"/>
      <c r="AP55" s="1"/>
      <c r="AQ55" s="13"/>
      <c r="AR55" s="63" t="s">
        <v>51</v>
      </c>
      <c r="AS55" s="64"/>
      <c r="AT55" s="64"/>
      <c r="AU55" s="64"/>
      <c r="AV55" s="64"/>
      <c r="AW55" s="65"/>
      <c r="AX55" s="59"/>
      <c r="AY55" s="60"/>
      <c r="AZ55" s="60"/>
      <c r="BA55" s="60"/>
      <c r="BB55" s="61"/>
      <c r="BC55" s="26" t="s">
        <v>47</v>
      </c>
      <c r="BD55" s="59"/>
      <c r="BE55" s="60"/>
      <c r="BF55" s="60"/>
      <c r="BG55" s="60"/>
      <c r="BH55" s="61"/>
      <c r="BI55" s="1" t="s">
        <v>54</v>
      </c>
      <c r="BJ55" s="1"/>
      <c r="BK55" s="1"/>
      <c r="BL55" s="1"/>
      <c r="BM55" s="1"/>
      <c r="BN55" s="13"/>
      <c r="BO55" s="1"/>
      <c r="BP55" s="108"/>
      <c r="BQ55" s="109"/>
      <c r="BR55" s="109"/>
      <c r="BS55" s="109"/>
      <c r="BT55" s="109"/>
      <c r="BU55" s="109"/>
      <c r="BV55" s="109"/>
      <c r="BW55" s="109"/>
      <c r="BX55" s="109"/>
      <c r="BY55" s="109"/>
      <c r="BZ55" s="109"/>
      <c r="CA55" s="109"/>
      <c r="CB55" s="109"/>
      <c r="CC55" s="109"/>
      <c r="CD55" s="109"/>
      <c r="CE55" s="109"/>
      <c r="CF55" s="109"/>
      <c r="CG55" s="110"/>
      <c r="CH55" s="16"/>
      <c r="CJ55" s="17" t="str">
        <f>IF(F68="","・糖尿病の病型を選択してください。","")</f>
        <v>・糖尿病の病型を選択してください。</v>
      </c>
      <c r="CK55" s="17" t="str">
        <f>IF(AND(BC61="有",OR(AU64="",BF64="",BK64="")),"・経口血糖降下薬が有の場合、薬品名・用量を入力してください。","")</f>
        <v/>
      </c>
    </row>
    <row r="56" spans="1:89" ht="24" customHeight="1" x14ac:dyDescent="0.45">
      <c r="A56" s="12"/>
      <c r="B56" s="1"/>
      <c r="C56" s="1"/>
      <c r="D56" s="1"/>
      <c r="E56" s="5" t="s">
        <v>3</v>
      </c>
      <c r="F56" s="59"/>
      <c r="G56" s="60"/>
      <c r="H56" s="60"/>
      <c r="I56" s="60"/>
      <c r="J56" s="61"/>
      <c r="K56" s="1"/>
      <c r="L56" s="5" t="s">
        <v>4</v>
      </c>
      <c r="M56" s="59"/>
      <c r="N56" s="60"/>
      <c r="O56" s="60"/>
      <c r="P56" s="60"/>
      <c r="Q56" s="61"/>
      <c r="R56" s="1"/>
      <c r="S56" s="1"/>
      <c r="T56" s="13"/>
      <c r="U56" s="63" t="s">
        <v>28</v>
      </c>
      <c r="V56" s="64"/>
      <c r="W56" s="64"/>
      <c r="X56" s="64"/>
      <c r="Y56" s="59"/>
      <c r="Z56" s="60"/>
      <c r="AA56" s="60"/>
      <c r="AB56" s="60"/>
      <c r="AC56" s="61"/>
      <c r="AD56" s="63" t="s">
        <v>29</v>
      </c>
      <c r="AE56" s="64"/>
      <c r="AF56" s="64"/>
      <c r="AG56" s="64"/>
      <c r="AH56" s="64"/>
      <c r="AI56" s="65"/>
      <c r="AJ56" s="59"/>
      <c r="AK56" s="60"/>
      <c r="AL56" s="60"/>
      <c r="AM56" s="60"/>
      <c r="AN56" s="61"/>
      <c r="AO56" s="72" t="s">
        <v>30</v>
      </c>
      <c r="AP56" s="73"/>
      <c r="AQ56" s="74"/>
      <c r="AR56" s="63" t="s">
        <v>52</v>
      </c>
      <c r="AS56" s="64"/>
      <c r="AT56" s="64"/>
      <c r="AU56" s="64"/>
      <c r="AV56" s="64"/>
      <c r="AW56" s="65"/>
      <c r="AX56" s="59"/>
      <c r="AY56" s="60"/>
      <c r="AZ56" s="60"/>
      <c r="BA56" s="60"/>
      <c r="BB56" s="6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28"/>
      <c r="BP56" s="108"/>
      <c r="BQ56" s="109"/>
      <c r="BR56" s="109"/>
      <c r="BS56" s="109"/>
      <c r="BT56" s="109"/>
      <c r="BU56" s="109"/>
      <c r="BV56" s="109"/>
      <c r="BW56" s="109"/>
      <c r="BX56" s="109"/>
      <c r="BY56" s="109"/>
      <c r="BZ56" s="109"/>
      <c r="CA56" s="109"/>
      <c r="CB56" s="109"/>
      <c r="CC56" s="109"/>
      <c r="CD56" s="109"/>
      <c r="CE56" s="109"/>
      <c r="CF56" s="109"/>
      <c r="CG56" s="110"/>
      <c r="CH56" s="16"/>
      <c r="CJ56" s="17" t="str">
        <f>IF(AND(F68="1型",C75=""),"・1型と診断した根拠を入力してください。","")</f>
        <v/>
      </c>
      <c r="CK56" s="17" t="str">
        <f>IF(BC72="","・注射薬インスリンを選択してください。","")</f>
        <v>・注射薬インスリンを選択してください。</v>
      </c>
    </row>
    <row r="57" spans="1:89" ht="24" customHeight="1" x14ac:dyDescent="0.45">
      <c r="A57" s="12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3"/>
      <c r="U57" s="63" t="s">
        <v>34</v>
      </c>
      <c r="V57" s="64"/>
      <c r="W57" s="64"/>
      <c r="X57" s="64"/>
      <c r="Y57" s="105"/>
      <c r="Z57" s="106"/>
      <c r="AA57" s="106"/>
      <c r="AB57" s="106"/>
      <c r="AC57" s="107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3"/>
      <c r="AR57" s="111" t="str">
        <f>IF(AX56="","",IF(AX56="有","※「運動療法」有の場合は以下に指導内容を記載","※「運動療法」無の場合は以下に理由を記載"))</f>
        <v/>
      </c>
      <c r="AS57" s="112"/>
      <c r="AT57" s="112"/>
      <c r="AU57" s="112"/>
      <c r="AV57" s="112"/>
      <c r="AW57" s="112"/>
      <c r="AX57" s="112"/>
      <c r="AY57" s="112"/>
      <c r="AZ57" s="112"/>
      <c r="BA57" s="112"/>
      <c r="BB57" s="112"/>
      <c r="BC57" s="112"/>
      <c r="BD57" s="112"/>
      <c r="BE57" s="112"/>
      <c r="BF57" s="112"/>
      <c r="BG57" s="112"/>
      <c r="BH57" s="112"/>
      <c r="BI57" s="112"/>
      <c r="BJ57" s="112"/>
      <c r="BK57" s="112"/>
      <c r="BL57" s="112"/>
      <c r="BM57" s="112"/>
      <c r="BN57" s="113"/>
      <c r="BO57" s="28"/>
      <c r="BP57" s="108"/>
      <c r="BQ57" s="109"/>
      <c r="BR57" s="109"/>
      <c r="BS57" s="109"/>
      <c r="BT57" s="109"/>
      <c r="BU57" s="109"/>
      <c r="BV57" s="109"/>
      <c r="BW57" s="109"/>
      <c r="BX57" s="109"/>
      <c r="BY57" s="109"/>
      <c r="BZ57" s="109"/>
      <c r="CA57" s="109"/>
      <c r="CB57" s="109"/>
      <c r="CC57" s="109"/>
      <c r="CD57" s="109"/>
      <c r="CE57" s="109"/>
      <c r="CF57" s="109"/>
      <c r="CG57" s="110"/>
      <c r="CH57" s="16"/>
      <c r="CJ57" s="17" t="str">
        <f>IF(OR(F68="",F69="",C75=""),"・具体的な病型・病態とその理由を記載してください。","")</f>
        <v>・具体的な病型・病態とその理由を記載してください。</v>
      </c>
      <c r="CK57" s="17" t="str">
        <f>IF(AND(BC72="有",AND(COUNTA(AY75:BJ77)=0,BC84="")),"・注射薬インスリンが有の場合、用量を入力してください。","")</f>
        <v/>
      </c>
    </row>
    <row r="58" spans="1:89" ht="24" customHeight="1" x14ac:dyDescent="0.45">
      <c r="A58" s="12"/>
      <c r="B58" s="1"/>
      <c r="C58" s="1"/>
      <c r="D58" s="1"/>
      <c r="E58" s="5" t="s">
        <v>1</v>
      </c>
      <c r="F58" s="59"/>
      <c r="G58" s="60"/>
      <c r="H58" s="60"/>
      <c r="I58" s="60"/>
      <c r="J58" s="61"/>
      <c r="K58" s="149" t="s">
        <v>2</v>
      </c>
      <c r="L58" s="150"/>
      <c r="M58" s="59"/>
      <c r="N58" s="60"/>
      <c r="O58" s="60"/>
      <c r="P58" s="60"/>
      <c r="Q58" s="61"/>
      <c r="R58" s="1" t="s">
        <v>16</v>
      </c>
      <c r="S58" s="1"/>
      <c r="T58" s="13"/>
      <c r="U58" s="29"/>
      <c r="V58" s="30"/>
      <c r="W58" s="30"/>
      <c r="X58" s="30"/>
      <c r="Y58" s="31" t="s">
        <v>31</v>
      </c>
      <c r="Z58" s="30"/>
      <c r="AA58" s="30"/>
      <c r="AB58" s="30"/>
      <c r="AC58" s="30"/>
      <c r="AD58" s="30"/>
      <c r="AE58" s="1"/>
      <c r="AF58" s="1"/>
      <c r="AG58" s="1"/>
      <c r="AH58" s="1"/>
      <c r="AI58" s="1"/>
      <c r="AJ58" s="30"/>
      <c r="AK58" s="30"/>
      <c r="AL58" s="30"/>
      <c r="AM58" s="30"/>
      <c r="AN58" s="30"/>
      <c r="AO58" s="30"/>
      <c r="AP58" s="30"/>
      <c r="AQ58" s="35"/>
      <c r="AR58" s="1"/>
      <c r="AS58" s="90"/>
      <c r="AT58" s="91"/>
      <c r="AU58" s="91"/>
      <c r="AV58" s="91"/>
      <c r="AW58" s="91"/>
      <c r="AX58" s="91"/>
      <c r="AY58" s="91"/>
      <c r="AZ58" s="91"/>
      <c r="BA58" s="91"/>
      <c r="BB58" s="91"/>
      <c r="BC58" s="91"/>
      <c r="BD58" s="91"/>
      <c r="BE58" s="91"/>
      <c r="BF58" s="91"/>
      <c r="BG58" s="91"/>
      <c r="BH58" s="91"/>
      <c r="BI58" s="91"/>
      <c r="BJ58" s="91"/>
      <c r="BK58" s="91"/>
      <c r="BL58" s="91"/>
      <c r="BM58" s="92"/>
      <c r="BN58" s="1"/>
      <c r="BO58" s="28"/>
      <c r="BP58" s="108"/>
      <c r="BQ58" s="109"/>
      <c r="BR58" s="109"/>
      <c r="BS58" s="109"/>
      <c r="BT58" s="109"/>
      <c r="BU58" s="109"/>
      <c r="BV58" s="109"/>
      <c r="BW58" s="109"/>
      <c r="BX58" s="109"/>
      <c r="BY58" s="109"/>
      <c r="BZ58" s="109"/>
      <c r="CA58" s="109"/>
      <c r="CB58" s="109"/>
      <c r="CC58" s="109"/>
      <c r="CD58" s="109"/>
      <c r="CE58" s="109"/>
      <c r="CF58" s="109"/>
      <c r="CG58" s="110"/>
      <c r="CH58" s="16"/>
      <c r="CJ58" s="17" t="str">
        <f>IF(F69="","・糖尿病の病態を選択してください。","")</f>
        <v>・糖尿病の病態を選択してください。</v>
      </c>
      <c r="CK58" s="17" t="str">
        <f>IF(AND(BC72="有(CSII)",BC82=""),"・CSIIを行っている場合は、basal投与量を入力してください。","")</f>
        <v/>
      </c>
    </row>
    <row r="59" spans="1:89" ht="24" customHeight="1" x14ac:dyDescent="0.45">
      <c r="A59" s="12"/>
      <c r="B59" s="1"/>
      <c r="C59" s="8" t="s">
        <v>56</v>
      </c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3"/>
      <c r="U59" s="63" t="s">
        <v>95</v>
      </c>
      <c r="V59" s="64"/>
      <c r="W59" s="64"/>
      <c r="X59" s="64"/>
      <c r="Y59" s="64"/>
      <c r="Z59" s="64"/>
      <c r="AA59" s="64"/>
      <c r="AB59" s="64"/>
      <c r="AC59" s="64"/>
      <c r="AD59" s="64"/>
      <c r="AE59" s="59"/>
      <c r="AF59" s="60"/>
      <c r="AG59" s="60"/>
      <c r="AH59" s="60"/>
      <c r="AI59" s="61"/>
      <c r="AO59" s="1"/>
      <c r="AP59" s="1"/>
      <c r="AQ59" s="13"/>
      <c r="AR59" s="1"/>
      <c r="AS59" s="93"/>
      <c r="AT59" s="94"/>
      <c r="AU59" s="94"/>
      <c r="AV59" s="94"/>
      <c r="AW59" s="94"/>
      <c r="AX59" s="94"/>
      <c r="AY59" s="94"/>
      <c r="AZ59" s="94"/>
      <c r="BA59" s="94"/>
      <c r="BB59" s="94"/>
      <c r="BC59" s="94"/>
      <c r="BD59" s="94"/>
      <c r="BE59" s="94"/>
      <c r="BF59" s="94"/>
      <c r="BG59" s="94"/>
      <c r="BH59" s="94"/>
      <c r="BI59" s="94"/>
      <c r="BJ59" s="94"/>
      <c r="BK59" s="94"/>
      <c r="BL59" s="94"/>
      <c r="BM59" s="95"/>
      <c r="BN59" s="1"/>
      <c r="BO59" s="28"/>
      <c r="BP59" s="108"/>
      <c r="BQ59" s="109"/>
      <c r="BR59" s="109"/>
      <c r="BS59" s="109"/>
      <c r="BT59" s="109"/>
      <c r="BU59" s="109"/>
      <c r="BV59" s="109"/>
      <c r="BW59" s="109"/>
      <c r="BX59" s="109"/>
      <c r="BY59" s="109"/>
      <c r="BZ59" s="109"/>
      <c r="CA59" s="109"/>
      <c r="CB59" s="109"/>
      <c r="CC59" s="109"/>
      <c r="CD59" s="109"/>
      <c r="CE59" s="109"/>
      <c r="CF59" s="109"/>
      <c r="CG59" s="110"/>
      <c r="CH59" s="16"/>
      <c r="CJ59" s="17" t="str">
        <f>IF(AND(F69="インスリン依存状態",C75=""),"・インスリン依存状態とした根拠を入力してください。","")</f>
        <v/>
      </c>
      <c r="CK59" s="17" t="str">
        <f>IF(AND(COUNTA(AY77:BJ77)&gt;0,AU79=""),"・インスリン「混合」または「配合」を選んだ場合は、下欄を入力してください。","")</f>
        <v/>
      </c>
    </row>
    <row r="60" spans="1:89" ht="24" customHeight="1" x14ac:dyDescent="0.45">
      <c r="A60" s="12"/>
      <c r="B60" s="1"/>
      <c r="C60" s="1"/>
      <c r="D60" s="80"/>
      <c r="E60" s="81"/>
      <c r="F60" s="81"/>
      <c r="G60" s="81"/>
      <c r="H60" s="82"/>
      <c r="I60" s="1" t="s">
        <v>5</v>
      </c>
      <c r="J60" s="80"/>
      <c r="K60" s="82"/>
      <c r="L60" s="1" t="s">
        <v>6</v>
      </c>
      <c r="M60" s="80"/>
      <c r="N60" s="82"/>
      <c r="O60" s="1" t="s">
        <v>27</v>
      </c>
      <c r="P60" s="1"/>
      <c r="Q60" s="1" t="s">
        <v>7</v>
      </c>
      <c r="R60" s="1"/>
      <c r="S60" s="1"/>
      <c r="T60" s="13"/>
      <c r="U60" s="25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O60" s="1"/>
      <c r="AP60" s="1"/>
      <c r="AQ60" s="13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28"/>
      <c r="BP60" s="108"/>
      <c r="BQ60" s="109"/>
      <c r="BR60" s="109"/>
      <c r="BS60" s="109"/>
      <c r="BT60" s="109"/>
      <c r="BU60" s="109"/>
      <c r="BV60" s="109"/>
      <c r="BW60" s="109"/>
      <c r="BX60" s="109"/>
      <c r="BY60" s="109"/>
      <c r="BZ60" s="109"/>
      <c r="CA60" s="109"/>
      <c r="CB60" s="109"/>
      <c r="CC60" s="109"/>
      <c r="CD60" s="109"/>
      <c r="CE60" s="109"/>
      <c r="CF60" s="109"/>
      <c r="CG60" s="110"/>
      <c r="CH60" s="16"/>
      <c r="CJ60" s="17" t="str">
        <f>IF(I90="","・血糖自己測定を選択してください。","")</f>
        <v>・血糖自己測定を選択してください。</v>
      </c>
      <c r="CK60" s="17" t="str">
        <f>IF(BC85="","・インクレチン関連注射薬を選択してください。","")</f>
        <v>・インクレチン関連注射薬を選択してください。</v>
      </c>
    </row>
    <row r="61" spans="1:89" ht="24" customHeight="1" x14ac:dyDescent="0.45">
      <c r="A61" s="12"/>
      <c r="B61" s="1"/>
      <c r="C61" s="1"/>
      <c r="D61" s="80"/>
      <c r="E61" s="81"/>
      <c r="F61" s="81"/>
      <c r="G61" s="81"/>
      <c r="H61" s="82"/>
      <c r="I61" s="1" t="s">
        <v>5</v>
      </c>
      <c r="J61" s="80"/>
      <c r="K61" s="82"/>
      <c r="L61" s="1" t="s">
        <v>6</v>
      </c>
      <c r="M61" s="80"/>
      <c r="N61" s="82"/>
      <c r="O61" s="1" t="s">
        <v>27</v>
      </c>
      <c r="P61" s="1"/>
      <c r="Q61" s="1" t="s">
        <v>8</v>
      </c>
      <c r="R61" s="1"/>
      <c r="S61" s="1"/>
      <c r="T61" s="13"/>
      <c r="U61" s="116" t="s">
        <v>94</v>
      </c>
      <c r="V61" s="117"/>
      <c r="W61" s="117"/>
      <c r="X61" s="117"/>
      <c r="Y61" s="117"/>
      <c r="Z61" s="117"/>
      <c r="AA61" s="117"/>
      <c r="AB61" s="117"/>
      <c r="AC61" s="117"/>
      <c r="AD61" s="117"/>
      <c r="AE61" s="117"/>
      <c r="AF61" s="117"/>
      <c r="AG61" s="117"/>
      <c r="AH61" s="117"/>
      <c r="AI61" s="117"/>
      <c r="AJ61" s="117"/>
      <c r="AK61" s="117"/>
      <c r="AL61" s="117"/>
      <c r="AM61" s="117"/>
      <c r="AN61" s="117"/>
      <c r="AO61" s="117"/>
      <c r="AP61" s="117"/>
      <c r="AQ61" s="144"/>
      <c r="AR61" s="103" t="s">
        <v>55</v>
      </c>
      <c r="AS61" s="57"/>
      <c r="AT61" s="57"/>
      <c r="AU61" s="57"/>
      <c r="AV61" s="57"/>
      <c r="AW61" s="57"/>
      <c r="AX61" s="57"/>
      <c r="AY61" s="57"/>
      <c r="AZ61" s="57"/>
      <c r="BA61" s="57"/>
      <c r="BB61" s="58"/>
      <c r="BC61" s="59"/>
      <c r="BD61" s="60"/>
      <c r="BE61" s="60"/>
      <c r="BF61" s="60"/>
      <c r="BG61" s="61"/>
      <c r="BH61" s="1"/>
      <c r="BI61" s="1"/>
      <c r="BJ61" s="1"/>
      <c r="BK61" s="1"/>
      <c r="BL61" s="1"/>
      <c r="BM61" s="1"/>
      <c r="BN61" s="1"/>
      <c r="BO61" s="28"/>
      <c r="BP61" s="108"/>
      <c r="BQ61" s="109"/>
      <c r="BR61" s="109"/>
      <c r="BS61" s="109"/>
      <c r="BT61" s="109"/>
      <c r="BU61" s="109"/>
      <c r="BV61" s="109"/>
      <c r="BW61" s="109"/>
      <c r="BX61" s="109"/>
      <c r="BY61" s="109"/>
      <c r="BZ61" s="109"/>
      <c r="CA61" s="109"/>
      <c r="CB61" s="109"/>
      <c r="CC61" s="109"/>
      <c r="CD61" s="109"/>
      <c r="CE61" s="109"/>
      <c r="CF61" s="109"/>
      <c r="CG61" s="110"/>
      <c r="CH61" s="16"/>
      <c r="CJ61" s="17" t="str">
        <f>IF(AE50="","・糖尿病網膜症を選択してください。","")</f>
        <v>・糖尿病網膜症を選択してください。</v>
      </c>
      <c r="CK61" s="17" t="str">
        <f>IF(AND(BC85="無",AX87&lt;&gt;""),"・インクレチン関連注射薬で無を選択されていますが、薬品名が入力されています。","")</f>
        <v/>
      </c>
    </row>
    <row r="62" spans="1:89" ht="24" customHeight="1" x14ac:dyDescent="0.45">
      <c r="A62" s="12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3"/>
      <c r="U62" s="25"/>
      <c r="V62" s="1"/>
      <c r="W62" s="104"/>
      <c r="X62" s="104"/>
      <c r="Y62" s="104"/>
      <c r="Z62" s="104"/>
      <c r="AA62" s="104"/>
      <c r="AB62" s="104"/>
      <c r="AC62" s="104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3"/>
      <c r="AR62" s="1"/>
      <c r="AS62" s="1"/>
      <c r="AT62" s="4"/>
      <c r="AU62" s="8" t="s">
        <v>88</v>
      </c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28"/>
      <c r="BP62" s="108"/>
      <c r="BQ62" s="109"/>
      <c r="BR62" s="109"/>
      <c r="BS62" s="109"/>
      <c r="BT62" s="109"/>
      <c r="BU62" s="109"/>
      <c r="BV62" s="109"/>
      <c r="BW62" s="109"/>
      <c r="BX62" s="109"/>
      <c r="BY62" s="109"/>
      <c r="BZ62" s="109"/>
      <c r="CA62" s="109"/>
      <c r="CB62" s="109"/>
      <c r="CC62" s="109"/>
      <c r="CD62" s="109"/>
      <c r="CE62" s="109"/>
      <c r="CF62" s="109"/>
      <c r="CG62" s="110"/>
      <c r="CH62" s="16"/>
      <c r="CJ62" s="17" t="str">
        <f>IF(W54="","・糖尿病性腎症を選択してください。","")</f>
        <v>・糖尿病性腎症を選択してください。</v>
      </c>
      <c r="CK62" s="17" t="str">
        <f>IF(AND(BC85="無",AX88&lt;&gt;""),"・インクレチン関連注射薬で無を選択されていますが、用法・用量が入力されています。","")</f>
        <v/>
      </c>
    </row>
    <row r="63" spans="1:89" ht="24" customHeight="1" x14ac:dyDescent="0.45">
      <c r="A63" s="12"/>
      <c r="B63" s="1"/>
      <c r="C63" s="1"/>
      <c r="D63" s="1"/>
      <c r="E63" s="5" t="s">
        <v>9</v>
      </c>
      <c r="F63" s="59"/>
      <c r="G63" s="60"/>
      <c r="H63" s="60"/>
      <c r="I63" s="60"/>
      <c r="J63" s="61"/>
      <c r="K63" s="1" t="s">
        <v>10</v>
      </c>
      <c r="L63" s="1"/>
      <c r="M63" s="32" t="s">
        <v>13</v>
      </c>
      <c r="N63" s="1"/>
      <c r="O63" s="1"/>
      <c r="P63" s="1"/>
      <c r="Q63" s="1"/>
      <c r="R63" s="1"/>
      <c r="S63" s="1"/>
      <c r="T63" s="13"/>
      <c r="U63" s="25"/>
      <c r="V63" s="1"/>
      <c r="W63" s="104"/>
      <c r="X63" s="104"/>
      <c r="Y63" s="104"/>
      <c r="Z63" s="104"/>
      <c r="AA63" s="104"/>
      <c r="AB63" s="104"/>
      <c r="AC63" s="104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3"/>
      <c r="AR63" s="1"/>
      <c r="AS63" s="1"/>
      <c r="AT63" s="1"/>
      <c r="AU63" s="99" t="s">
        <v>73</v>
      </c>
      <c r="AV63" s="100"/>
      <c r="AW63" s="100"/>
      <c r="AX63" s="100"/>
      <c r="AY63" s="100"/>
      <c r="AZ63" s="100"/>
      <c r="BA63" s="100"/>
      <c r="BB63" s="100"/>
      <c r="BC63" s="100"/>
      <c r="BD63" s="101"/>
      <c r="BE63" s="1"/>
      <c r="BF63" s="99" t="s">
        <v>85</v>
      </c>
      <c r="BG63" s="100"/>
      <c r="BH63" s="100"/>
      <c r="BI63" s="100"/>
      <c r="BJ63" s="101"/>
      <c r="BK63" s="163" t="s">
        <v>60</v>
      </c>
      <c r="BL63" s="163"/>
      <c r="BM63" s="163"/>
      <c r="BN63" s="13"/>
      <c r="BO63" s="1"/>
      <c r="BP63" s="108"/>
      <c r="BQ63" s="109"/>
      <c r="BR63" s="109"/>
      <c r="BS63" s="109"/>
      <c r="BT63" s="109"/>
      <c r="BU63" s="109"/>
      <c r="BV63" s="109"/>
      <c r="BW63" s="109"/>
      <c r="BX63" s="109"/>
      <c r="BY63" s="109"/>
      <c r="BZ63" s="109"/>
      <c r="CA63" s="109"/>
      <c r="CB63" s="109"/>
      <c r="CC63" s="109"/>
      <c r="CD63" s="109"/>
      <c r="CE63" s="109"/>
      <c r="CF63" s="109"/>
      <c r="CG63" s="110"/>
      <c r="CH63" s="16"/>
      <c r="CJ63" s="17" t="str">
        <f>IF(Y56="","・eGFRを入力してください。","")</f>
        <v>・eGFRを入力してください。</v>
      </c>
      <c r="CK63" s="17" t="str">
        <f>IF(AND(BC85="無",BC89&lt;&gt;""),"・インクレチン関連注射薬で無を選択されていますが、インスリン含有が入力されています。","")</f>
        <v/>
      </c>
    </row>
    <row r="64" spans="1:89" ht="24" customHeight="1" x14ac:dyDescent="0.45">
      <c r="A64" s="12"/>
      <c r="B64" s="1"/>
      <c r="C64" s="1"/>
      <c r="D64" s="1"/>
      <c r="E64" s="5" t="s">
        <v>11</v>
      </c>
      <c r="F64" s="59"/>
      <c r="G64" s="60"/>
      <c r="H64" s="60"/>
      <c r="I64" s="60"/>
      <c r="J64" s="61"/>
      <c r="K64" s="1" t="s">
        <v>12</v>
      </c>
      <c r="L64" s="1"/>
      <c r="M64" s="146" t="str">
        <f>IF(AND(F63&lt;&gt;"",F64&lt;&gt;""),ROUNDDOWN(F64/(F63/100)^2,1),"")</f>
        <v/>
      </c>
      <c r="N64" s="147"/>
      <c r="O64" s="147"/>
      <c r="P64" s="147"/>
      <c r="Q64" s="148"/>
      <c r="R64" s="72" t="s">
        <v>14</v>
      </c>
      <c r="S64" s="73"/>
      <c r="T64" s="74"/>
      <c r="U64" s="25"/>
      <c r="V64" s="1"/>
      <c r="W64" s="104"/>
      <c r="X64" s="104"/>
      <c r="Y64" s="104"/>
      <c r="Z64" s="104"/>
      <c r="AA64" s="104"/>
      <c r="AB64" s="104"/>
      <c r="AC64" s="104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3"/>
      <c r="AR64" s="1"/>
      <c r="AS64" s="1"/>
      <c r="AT64" s="1"/>
      <c r="AU64" s="84"/>
      <c r="AV64" s="85"/>
      <c r="AW64" s="85"/>
      <c r="AX64" s="85"/>
      <c r="AY64" s="85"/>
      <c r="AZ64" s="85"/>
      <c r="BA64" s="85"/>
      <c r="BB64" s="85"/>
      <c r="BC64" s="85"/>
      <c r="BD64" s="86"/>
      <c r="BE64" s="26"/>
      <c r="BF64" s="59"/>
      <c r="BG64" s="60"/>
      <c r="BH64" s="60"/>
      <c r="BI64" s="60"/>
      <c r="BJ64" s="61"/>
      <c r="BK64" s="62"/>
      <c r="BL64" s="62"/>
      <c r="BM64" s="62"/>
      <c r="BN64" s="33"/>
      <c r="BO64" s="1"/>
      <c r="BP64" s="108"/>
      <c r="BQ64" s="109"/>
      <c r="BR64" s="109"/>
      <c r="BS64" s="109"/>
      <c r="BT64" s="109"/>
      <c r="BU64" s="109"/>
      <c r="BV64" s="109"/>
      <c r="BW64" s="109"/>
      <c r="BX64" s="109"/>
      <c r="BY64" s="109"/>
      <c r="BZ64" s="109"/>
      <c r="CA64" s="109"/>
      <c r="CB64" s="109"/>
      <c r="CC64" s="109"/>
      <c r="CD64" s="109"/>
      <c r="CE64" s="109"/>
      <c r="CF64" s="109"/>
      <c r="CG64" s="110"/>
      <c r="CH64" s="16"/>
      <c r="CJ64" s="17" t="str">
        <f>IF(AJ56="","・尿アルブミンを入力してください。","")</f>
        <v>・尿アルブミンを入力してください。</v>
      </c>
      <c r="CK64" s="17" t="str">
        <f>IF(AND(BC85="有",OR(AX87="",AX88="")),"・インクレチン関連注射薬が有の場合、薬品名・用法・用量を入力してください。","")</f>
        <v/>
      </c>
    </row>
    <row r="65" spans="1:89" ht="24" customHeight="1" x14ac:dyDescent="0.45">
      <c r="A65" s="29"/>
      <c r="B65" s="30"/>
      <c r="C65" s="30"/>
      <c r="D65" s="30"/>
      <c r="E65" s="30"/>
      <c r="F65" s="30"/>
      <c r="G65" s="30"/>
      <c r="H65" s="30"/>
      <c r="I65" s="30"/>
      <c r="J65" s="30"/>
      <c r="K65" s="30"/>
      <c r="L65" s="30"/>
      <c r="M65" s="1"/>
      <c r="N65" s="1"/>
      <c r="O65" s="1"/>
      <c r="P65" s="1"/>
      <c r="Q65" s="1"/>
      <c r="R65" s="30"/>
      <c r="S65" s="30"/>
      <c r="T65" s="35"/>
      <c r="U65" s="25"/>
      <c r="V65" s="1"/>
      <c r="W65" s="104"/>
      <c r="X65" s="104"/>
      <c r="Y65" s="104"/>
      <c r="Z65" s="104"/>
      <c r="AA65" s="104"/>
      <c r="AB65" s="104"/>
      <c r="AC65" s="104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3"/>
      <c r="AR65" s="1"/>
      <c r="AS65" s="1"/>
      <c r="AT65" s="1"/>
      <c r="AU65" s="84"/>
      <c r="AV65" s="85"/>
      <c r="AW65" s="85"/>
      <c r="AX65" s="85"/>
      <c r="AY65" s="85"/>
      <c r="AZ65" s="85"/>
      <c r="BA65" s="85"/>
      <c r="BB65" s="85"/>
      <c r="BC65" s="85"/>
      <c r="BD65" s="86"/>
      <c r="BE65" s="26"/>
      <c r="BF65" s="59"/>
      <c r="BG65" s="60"/>
      <c r="BH65" s="60"/>
      <c r="BI65" s="60"/>
      <c r="BJ65" s="61"/>
      <c r="BK65" s="62"/>
      <c r="BL65" s="62"/>
      <c r="BM65" s="62"/>
      <c r="BN65" s="33"/>
      <c r="BO65" s="1"/>
      <c r="BP65" s="108"/>
      <c r="BQ65" s="109"/>
      <c r="BR65" s="109"/>
      <c r="BS65" s="109"/>
      <c r="BT65" s="109"/>
      <c r="BU65" s="109"/>
      <c r="BV65" s="109"/>
      <c r="BW65" s="109"/>
      <c r="BX65" s="109"/>
      <c r="BY65" s="109"/>
      <c r="BZ65" s="109"/>
      <c r="CA65" s="109"/>
      <c r="CB65" s="109"/>
      <c r="CC65" s="109"/>
      <c r="CD65" s="109"/>
      <c r="CE65" s="109"/>
      <c r="CF65" s="109"/>
      <c r="CG65" s="110"/>
      <c r="CH65" s="16"/>
      <c r="CJ65" s="17" t="str">
        <f>IF(AND(W54="3期",AND(AJ56="",Y57="")),"・糖尿病性腎症で3期を選択した場合、尿アルブミンか尿タンパクを入力してください。","")</f>
        <v/>
      </c>
      <c r="CK65" s="17" t="str">
        <f>IF(OR(CD78&lt;100,CD78&gt;200),"・症例の概略欄は、100文字以上200文字以内で入力してください。","")</f>
        <v>・症例の概略欄は、100文字以上200文字以内で入力してください。</v>
      </c>
    </row>
    <row r="66" spans="1:89" ht="24" customHeight="1" x14ac:dyDescent="0.45">
      <c r="A66" s="145" t="s">
        <v>15</v>
      </c>
      <c r="B66" s="64"/>
      <c r="C66" s="64"/>
      <c r="D66" s="64"/>
      <c r="E66" s="64"/>
      <c r="F66" s="64"/>
      <c r="G66" s="64"/>
      <c r="H66" s="64"/>
      <c r="I66" s="64"/>
      <c r="J66" s="64"/>
      <c r="K66" s="64"/>
      <c r="L66" s="65"/>
      <c r="M66" s="59"/>
      <c r="N66" s="60"/>
      <c r="O66" s="60"/>
      <c r="P66" s="60"/>
      <c r="Q66" s="61"/>
      <c r="R66" s="1" t="s">
        <v>16</v>
      </c>
      <c r="S66" s="1"/>
      <c r="T66" s="1"/>
      <c r="U66" s="29"/>
      <c r="V66" s="30"/>
      <c r="W66" s="30"/>
      <c r="X66" s="30"/>
      <c r="Y66" s="30"/>
      <c r="Z66" s="30"/>
      <c r="AA66" s="30"/>
      <c r="AB66" s="30"/>
      <c r="AC66" s="30"/>
      <c r="AD66" s="30"/>
      <c r="AE66" s="1"/>
      <c r="AF66" s="1"/>
      <c r="AG66" s="1"/>
      <c r="AH66" s="1"/>
      <c r="AI66" s="1"/>
      <c r="AJ66" s="30"/>
      <c r="AK66" s="30"/>
      <c r="AL66" s="30"/>
      <c r="AM66" s="30"/>
      <c r="AN66" s="30"/>
      <c r="AO66" s="30"/>
      <c r="AP66" s="30"/>
      <c r="AQ66" s="35"/>
      <c r="AR66" s="1"/>
      <c r="AS66" s="1"/>
      <c r="AT66" s="1"/>
      <c r="AU66" s="84"/>
      <c r="AV66" s="85"/>
      <c r="AW66" s="85"/>
      <c r="AX66" s="85"/>
      <c r="AY66" s="85"/>
      <c r="AZ66" s="85"/>
      <c r="BA66" s="85"/>
      <c r="BB66" s="85"/>
      <c r="BC66" s="85"/>
      <c r="BD66" s="86"/>
      <c r="BE66" s="26"/>
      <c r="BF66" s="59"/>
      <c r="BG66" s="60"/>
      <c r="BH66" s="60"/>
      <c r="BI66" s="60"/>
      <c r="BJ66" s="61"/>
      <c r="BK66" s="62"/>
      <c r="BL66" s="62"/>
      <c r="BM66" s="62"/>
      <c r="BN66" s="33"/>
      <c r="BO66" s="1"/>
      <c r="BP66" s="108"/>
      <c r="BQ66" s="109"/>
      <c r="BR66" s="109"/>
      <c r="BS66" s="109"/>
      <c r="BT66" s="109"/>
      <c r="BU66" s="109"/>
      <c r="BV66" s="109"/>
      <c r="BW66" s="109"/>
      <c r="BX66" s="109"/>
      <c r="BY66" s="109"/>
      <c r="BZ66" s="109"/>
      <c r="CA66" s="109"/>
      <c r="CB66" s="109"/>
      <c r="CC66" s="109"/>
      <c r="CD66" s="109"/>
      <c r="CE66" s="109"/>
      <c r="CF66" s="109"/>
      <c r="CG66" s="110"/>
      <c r="CH66" s="16"/>
      <c r="CJ66" s="17" t="str">
        <f>IF(AND(W54="3期",Y57="1+"),"・糖尿病性腎症で3期を選択した場合、尿タンパクで「1+」は不可です。","")</f>
        <v/>
      </c>
    </row>
    <row r="67" spans="1:89" ht="24" customHeight="1" x14ac:dyDescent="0.45">
      <c r="A67" s="36"/>
      <c r="B67" s="37"/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37"/>
      <c r="N67" s="37"/>
      <c r="O67" s="37"/>
      <c r="P67" s="37"/>
      <c r="Q67" s="37"/>
      <c r="R67" s="37"/>
      <c r="S67" s="37"/>
      <c r="T67" s="38"/>
      <c r="U67" s="63" t="s">
        <v>36</v>
      </c>
      <c r="V67" s="64"/>
      <c r="W67" s="64"/>
      <c r="X67" s="64"/>
      <c r="Y67" s="64"/>
      <c r="Z67" s="64"/>
      <c r="AA67" s="64"/>
      <c r="AB67" s="64"/>
      <c r="AC67" s="64"/>
      <c r="AD67" s="64"/>
      <c r="AE67" s="59"/>
      <c r="AF67" s="60"/>
      <c r="AG67" s="60"/>
      <c r="AH67" s="60"/>
      <c r="AI67" s="61"/>
      <c r="AO67" s="1"/>
      <c r="AP67" s="1"/>
      <c r="AQ67" s="13"/>
      <c r="AR67" s="1"/>
      <c r="AS67" s="1"/>
      <c r="AT67" s="1"/>
      <c r="AU67" s="84"/>
      <c r="AV67" s="85"/>
      <c r="AW67" s="85"/>
      <c r="AX67" s="85"/>
      <c r="AY67" s="85"/>
      <c r="AZ67" s="85"/>
      <c r="BA67" s="85"/>
      <c r="BB67" s="85"/>
      <c r="BC67" s="85"/>
      <c r="BD67" s="86"/>
      <c r="BE67" s="26"/>
      <c r="BF67" s="59"/>
      <c r="BG67" s="60"/>
      <c r="BH67" s="60"/>
      <c r="BI67" s="60"/>
      <c r="BJ67" s="61"/>
      <c r="BK67" s="62"/>
      <c r="BL67" s="62"/>
      <c r="BM67" s="62"/>
      <c r="BN67" s="33"/>
      <c r="BO67" s="1"/>
      <c r="BP67" s="108"/>
      <c r="BQ67" s="109"/>
      <c r="BR67" s="109"/>
      <c r="BS67" s="109"/>
      <c r="BT67" s="109"/>
      <c r="BU67" s="109"/>
      <c r="BV67" s="109"/>
      <c r="BW67" s="109"/>
      <c r="BX67" s="109"/>
      <c r="BY67" s="109"/>
      <c r="BZ67" s="109"/>
      <c r="CA67" s="109"/>
      <c r="CB67" s="109"/>
      <c r="CC67" s="109"/>
      <c r="CD67" s="109"/>
      <c r="CE67" s="109"/>
      <c r="CF67" s="109"/>
      <c r="CG67" s="110"/>
      <c r="CH67" s="16"/>
      <c r="CJ67" s="17" t="str">
        <f>IF(AE59="","・糖尿病性神経障害を選択してください。","")</f>
        <v>・糖尿病性神経障害を選択してください。</v>
      </c>
    </row>
    <row r="68" spans="1:89" ht="24" customHeight="1" x14ac:dyDescent="0.45">
      <c r="A68" s="12"/>
      <c r="B68" s="1"/>
      <c r="C68" s="1"/>
      <c r="D68" s="1"/>
      <c r="E68" s="5" t="s">
        <v>17</v>
      </c>
      <c r="F68" s="80"/>
      <c r="G68" s="81"/>
      <c r="H68" s="81"/>
      <c r="I68" s="81"/>
      <c r="J68" s="81"/>
      <c r="K68" s="81"/>
      <c r="L68" s="81"/>
      <c r="M68" s="81"/>
      <c r="N68" s="81"/>
      <c r="O68" s="81"/>
      <c r="P68" s="81"/>
      <c r="Q68" s="81"/>
      <c r="R68" s="81"/>
      <c r="S68" s="82"/>
      <c r="T68" s="13"/>
      <c r="U68" s="25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M68" s="1"/>
      <c r="AN68" s="1"/>
      <c r="AO68" s="1"/>
      <c r="AP68" s="1"/>
      <c r="AQ68" s="13"/>
      <c r="AR68" s="1"/>
      <c r="AS68" s="1"/>
      <c r="AT68" s="1"/>
      <c r="AU68" s="84"/>
      <c r="AV68" s="85"/>
      <c r="AW68" s="85"/>
      <c r="AX68" s="85"/>
      <c r="AY68" s="85"/>
      <c r="AZ68" s="85"/>
      <c r="BA68" s="85"/>
      <c r="BB68" s="85"/>
      <c r="BC68" s="85"/>
      <c r="BD68" s="86"/>
      <c r="BE68" s="26"/>
      <c r="BF68" s="59"/>
      <c r="BG68" s="60"/>
      <c r="BH68" s="60"/>
      <c r="BI68" s="60"/>
      <c r="BJ68" s="61"/>
      <c r="BK68" s="62"/>
      <c r="BL68" s="62"/>
      <c r="BM68" s="62"/>
      <c r="BN68" s="33"/>
      <c r="BO68" s="1"/>
      <c r="BP68" s="108"/>
      <c r="BQ68" s="109"/>
      <c r="BR68" s="109"/>
      <c r="BS68" s="109"/>
      <c r="BT68" s="109"/>
      <c r="BU68" s="109"/>
      <c r="BV68" s="109"/>
      <c r="BW68" s="109"/>
      <c r="BX68" s="109"/>
      <c r="BY68" s="109"/>
      <c r="BZ68" s="109"/>
      <c r="CA68" s="109"/>
      <c r="CB68" s="109"/>
      <c r="CC68" s="109"/>
      <c r="CD68" s="109"/>
      <c r="CE68" s="109"/>
      <c r="CF68" s="109"/>
      <c r="CG68" s="110"/>
      <c r="CH68" s="16"/>
      <c r="CJ68" s="17" t="str">
        <f>IF(AND(AE59="有",COUNTA(W62:AC65)=0),"・糖尿病性神経障害が有の場合、下記から選択してください。","")</f>
        <v/>
      </c>
    </row>
    <row r="69" spans="1:89" ht="24" customHeight="1" x14ac:dyDescent="0.45">
      <c r="A69" s="12"/>
      <c r="B69" s="1"/>
      <c r="C69" s="1"/>
      <c r="D69" s="1"/>
      <c r="E69" s="5" t="s">
        <v>19</v>
      </c>
      <c r="F69" s="80"/>
      <c r="G69" s="81"/>
      <c r="H69" s="81"/>
      <c r="I69" s="81"/>
      <c r="J69" s="81"/>
      <c r="K69" s="81"/>
      <c r="L69" s="81"/>
      <c r="M69" s="81"/>
      <c r="N69" s="81"/>
      <c r="O69" s="81"/>
      <c r="P69" s="81"/>
      <c r="Q69" s="81"/>
      <c r="R69" s="81"/>
      <c r="S69" s="82"/>
      <c r="T69" s="1"/>
      <c r="U69" s="116" t="s">
        <v>37</v>
      </c>
      <c r="V69" s="117"/>
      <c r="W69" s="117"/>
      <c r="X69" s="117"/>
      <c r="Y69" s="117"/>
      <c r="Z69" s="117"/>
      <c r="AA69" s="117"/>
      <c r="AB69" s="117"/>
      <c r="AC69" s="117"/>
      <c r="AD69" s="117"/>
      <c r="AE69" s="117"/>
      <c r="AF69" s="117"/>
      <c r="AG69" s="117"/>
      <c r="AH69" s="117"/>
      <c r="AI69" s="117"/>
      <c r="AJ69" s="117"/>
      <c r="AK69" s="117"/>
      <c r="AL69" s="117"/>
      <c r="AM69" s="117"/>
      <c r="AN69" s="117"/>
      <c r="AO69" s="117"/>
      <c r="AP69" s="117"/>
      <c r="AQ69" s="144"/>
      <c r="AR69" s="1"/>
      <c r="AS69" s="1"/>
      <c r="AT69" s="1"/>
      <c r="AU69" s="84"/>
      <c r="AV69" s="85"/>
      <c r="AW69" s="85"/>
      <c r="AX69" s="85"/>
      <c r="AY69" s="85"/>
      <c r="AZ69" s="85"/>
      <c r="BA69" s="85"/>
      <c r="BB69" s="85"/>
      <c r="BC69" s="85"/>
      <c r="BD69" s="86"/>
      <c r="BE69" s="26"/>
      <c r="BF69" s="59"/>
      <c r="BG69" s="60"/>
      <c r="BH69" s="60"/>
      <c r="BI69" s="60"/>
      <c r="BJ69" s="61"/>
      <c r="BK69" s="62"/>
      <c r="BL69" s="62"/>
      <c r="BM69" s="62"/>
      <c r="BN69" s="33"/>
      <c r="BO69" s="1"/>
      <c r="BP69" s="108"/>
      <c r="BQ69" s="109"/>
      <c r="BR69" s="109"/>
      <c r="BS69" s="109"/>
      <c r="BT69" s="109"/>
      <c r="BU69" s="109"/>
      <c r="BV69" s="109"/>
      <c r="BW69" s="109"/>
      <c r="BX69" s="109"/>
      <c r="BY69" s="109"/>
      <c r="BZ69" s="109"/>
      <c r="CA69" s="109"/>
      <c r="CB69" s="109"/>
      <c r="CC69" s="109"/>
      <c r="CD69" s="109"/>
      <c r="CE69" s="109"/>
      <c r="CF69" s="109"/>
      <c r="CG69" s="110"/>
      <c r="CH69" s="16"/>
      <c r="CJ69" s="17" t="str">
        <f>IF(AND(AE59="無",COUNTA(W62:AC65)&gt;0),"・糖尿病性神経障害が無の場合、下記から選択しないでください。","")</f>
        <v/>
      </c>
    </row>
    <row r="70" spans="1:89" ht="24" customHeight="1" x14ac:dyDescent="0.45">
      <c r="A70" s="12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25"/>
      <c r="V70" s="1"/>
      <c r="W70" s="104"/>
      <c r="X70" s="104"/>
      <c r="Y70" s="104"/>
      <c r="Z70" s="104"/>
      <c r="AA70" s="104"/>
      <c r="AB70" s="104"/>
      <c r="AC70" s="104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3"/>
      <c r="AR70" s="1"/>
      <c r="AS70" s="1"/>
      <c r="AT70" s="1"/>
      <c r="AU70" s="84"/>
      <c r="AV70" s="85"/>
      <c r="AW70" s="85"/>
      <c r="AX70" s="85"/>
      <c r="AY70" s="85"/>
      <c r="AZ70" s="85"/>
      <c r="BA70" s="85"/>
      <c r="BB70" s="85"/>
      <c r="BC70" s="85"/>
      <c r="BD70" s="86"/>
      <c r="BE70" s="26"/>
      <c r="BF70" s="59"/>
      <c r="BG70" s="60"/>
      <c r="BH70" s="60"/>
      <c r="BI70" s="60"/>
      <c r="BJ70" s="61"/>
      <c r="BK70" s="62"/>
      <c r="BL70" s="62"/>
      <c r="BM70" s="62"/>
      <c r="BN70" s="33"/>
      <c r="BO70" s="1"/>
      <c r="BP70" s="108"/>
      <c r="BQ70" s="109"/>
      <c r="BR70" s="109"/>
      <c r="BS70" s="109"/>
      <c r="BT70" s="109"/>
      <c r="BU70" s="109"/>
      <c r="BV70" s="109"/>
      <c r="BW70" s="109"/>
      <c r="BX70" s="109"/>
      <c r="BY70" s="109"/>
      <c r="BZ70" s="109"/>
      <c r="CA70" s="109"/>
      <c r="CB70" s="109"/>
      <c r="CC70" s="109"/>
      <c r="CD70" s="109"/>
      <c r="CE70" s="109"/>
      <c r="CF70" s="109"/>
      <c r="CG70" s="110"/>
      <c r="CH70" s="16"/>
      <c r="CJ70" s="17" t="str">
        <f>IF(AE67="","・糖尿病性大血管症を選択してください。","")</f>
        <v>・糖尿病性大血管症を選択してください。</v>
      </c>
    </row>
    <row r="71" spans="1:89" ht="24" customHeight="1" x14ac:dyDescent="0.45">
      <c r="A71" s="12"/>
      <c r="B71" s="1"/>
      <c r="C71" s="8" t="s">
        <v>70</v>
      </c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25"/>
      <c r="V71" s="1"/>
      <c r="W71" s="104"/>
      <c r="X71" s="104"/>
      <c r="Y71" s="104"/>
      <c r="Z71" s="104"/>
      <c r="AA71" s="104"/>
      <c r="AB71" s="104"/>
      <c r="AC71" s="104"/>
      <c r="AF71" s="1"/>
      <c r="AG71" s="1"/>
      <c r="AH71" s="8" t="s">
        <v>35</v>
      </c>
      <c r="AI71" s="1"/>
      <c r="AJ71" s="1"/>
      <c r="AK71" s="1"/>
      <c r="AL71" s="1"/>
      <c r="AM71" s="1"/>
      <c r="AN71" s="1"/>
      <c r="AO71" s="1"/>
      <c r="AP71" s="1"/>
      <c r="AQ71" s="13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3"/>
      <c r="BO71" s="1"/>
      <c r="BP71" s="108"/>
      <c r="BQ71" s="109"/>
      <c r="BR71" s="109"/>
      <c r="BS71" s="109"/>
      <c r="BT71" s="109"/>
      <c r="BU71" s="109"/>
      <c r="BV71" s="109"/>
      <c r="BW71" s="109"/>
      <c r="BX71" s="109"/>
      <c r="BY71" s="109"/>
      <c r="BZ71" s="109"/>
      <c r="CA71" s="109"/>
      <c r="CB71" s="109"/>
      <c r="CC71" s="109"/>
      <c r="CD71" s="109"/>
      <c r="CE71" s="109"/>
      <c r="CF71" s="109"/>
      <c r="CG71" s="110"/>
      <c r="CH71" s="16"/>
      <c r="CJ71" s="17" t="str">
        <f>IF(AND(AE67="有",COUNTA(W70:AC73)=0),"・糖尿病性大血管症が有の場合、下記から選択してください。","")</f>
        <v/>
      </c>
    </row>
    <row r="72" spans="1:89" ht="24" customHeight="1" x14ac:dyDescent="0.45">
      <c r="A72" s="12"/>
      <c r="B72" s="1"/>
      <c r="C72" s="8" t="s">
        <v>20</v>
      </c>
      <c r="D72" s="8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25"/>
      <c r="V72" s="1"/>
      <c r="W72" s="104"/>
      <c r="X72" s="104"/>
      <c r="Y72" s="104"/>
      <c r="Z72" s="104"/>
      <c r="AA72" s="104"/>
      <c r="AB72" s="104"/>
      <c r="AC72" s="104"/>
      <c r="AF72" s="1"/>
      <c r="AG72" s="1"/>
      <c r="AH72" s="66"/>
      <c r="AI72" s="67"/>
      <c r="AJ72" s="67"/>
      <c r="AK72" s="67"/>
      <c r="AL72" s="67"/>
      <c r="AM72" s="67"/>
      <c r="AN72" s="67"/>
      <c r="AO72" s="67"/>
      <c r="AP72" s="68"/>
      <c r="AQ72" s="13"/>
      <c r="AR72" s="63" t="s">
        <v>66</v>
      </c>
      <c r="AS72" s="64"/>
      <c r="AT72" s="64"/>
      <c r="AU72" s="64"/>
      <c r="AV72" s="64"/>
      <c r="AW72" s="64"/>
      <c r="AX72" s="64"/>
      <c r="AY72" s="64"/>
      <c r="AZ72" s="64"/>
      <c r="BA72" s="64"/>
      <c r="BB72" s="65"/>
      <c r="BC72" s="80"/>
      <c r="BD72" s="81"/>
      <c r="BE72" s="81"/>
      <c r="BF72" s="81"/>
      <c r="BG72" s="81"/>
      <c r="BH72" s="81"/>
      <c r="BI72" s="81"/>
      <c r="BJ72" s="82"/>
      <c r="BK72" s="1"/>
      <c r="BL72" s="1"/>
      <c r="BM72" s="1"/>
      <c r="BN72" s="13"/>
      <c r="BO72" s="1"/>
      <c r="BP72" s="108"/>
      <c r="BQ72" s="109"/>
      <c r="BR72" s="109"/>
      <c r="BS72" s="109"/>
      <c r="BT72" s="109"/>
      <c r="BU72" s="109"/>
      <c r="BV72" s="109"/>
      <c r="BW72" s="109"/>
      <c r="BX72" s="109"/>
      <c r="BY72" s="109"/>
      <c r="BZ72" s="109"/>
      <c r="CA72" s="109"/>
      <c r="CB72" s="109"/>
      <c r="CC72" s="109"/>
      <c r="CD72" s="109"/>
      <c r="CE72" s="109"/>
      <c r="CF72" s="109"/>
      <c r="CG72" s="110"/>
      <c r="CH72" s="16"/>
      <c r="CJ72" s="17" t="str">
        <f>IF(AND(AE67="有",COUNTA(W70:AC73)&gt;0,AH72=""),"・糖尿病性大血管症が有でその他を選択した場合、詳細を入力してください。","")</f>
        <v/>
      </c>
    </row>
    <row r="73" spans="1:89" ht="24" customHeight="1" x14ac:dyDescent="0.45">
      <c r="A73" s="12"/>
      <c r="B73" s="1"/>
      <c r="C73" s="8" t="s">
        <v>71</v>
      </c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25"/>
      <c r="V73" s="1"/>
      <c r="W73" s="104"/>
      <c r="X73" s="104"/>
      <c r="Y73" s="104"/>
      <c r="Z73" s="104"/>
      <c r="AA73" s="104"/>
      <c r="AB73" s="104"/>
      <c r="AC73" s="104"/>
      <c r="AF73" s="1"/>
      <c r="AG73" s="1"/>
      <c r="AH73" s="69"/>
      <c r="AI73" s="70"/>
      <c r="AJ73" s="70"/>
      <c r="AK73" s="70"/>
      <c r="AL73" s="70"/>
      <c r="AM73" s="70"/>
      <c r="AN73" s="70"/>
      <c r="AO73" s="70"/>
      <c r="AP73" s="71"/>
      <c r="AQ73" s="13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3"/>
      <c r="BO73" s="1"/>
      <c r="BP73" s="108"/>
      <c r="BQ73" s="109"/>
      <c r="BR73" s="109"/>
      <c r="BS73" s="109"/>
      <c r="BT73" s="109"/>
      <c r="BU73" s="109"/>
      <c r="BV73" s="109"/>
      <c r="BW73" s="109"/>
      <c r="BX73" s="109"/>
      <c r="BY73" s="109"/>
      <c r="BZ73" s="109"/>
      <c r="CA73" s="109"/>
      <c r="CB73" s="109"/>
      <c r="CC73" s="109"/>
      <c r="CD73" s="109"/>
      <c r="CE73" s="109"/>
      <c r="CF73" s="109"/>
      <c r="CG73" s="110"/>
      <c r="CH73" s="16"/>
      <c r="CJ73" s="17" t="str">
        <f>IF(AND(AE67="無",COUNTA(W70:AC73)&gt;0),"・糖尿病性大血管症が無の場合、下記から選択しないでください。","")</f>
        <v/>
      </c>
    </row>
    <row r="74" spans="1:89" ht="24" customHeight="1" x14ac:dyDescent="0.45">
      <c r="A74" s="12"/>
      <c r="B74" s="1"/>
      <c r="C74" s="8" t="s">
        <v>69</v>
      </c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29"/>
      <c r="V74" s="30"/>
      <c r="W74" s="30"/>
      <c r="X74" s="30"/>
      <c r="Y74" s="30"/>
      <c r="Z74" s="30"/>
      <c r="AA74" s="1"/>
      <c r="AB74" s="1"/>
      <c r="AC74" s="1"/>
      <c r="AD74" s="1"/>
      <c r="AE74" s="1"/>
      <c r="AF74" s="30"/>
      <c r="AG74" s="30"/>
      <c r="AH74" s="30"/>
      <c r="AI74" s="30"/>
      <c r="AJ74" s="1"/>
      <c r="AK74" s="1"/>
      <c r="AL74" s="1"/>
      <c r="AM74" s="1"/>
      <c r="AN74" s="1"/>
      <c r="AO74" s="30"/>
      <c r="AP74" s="30"/>
      <c r="AQ74" s="35"/>
      <c r="AR74" s="1"/>
      <c r="AS74" s="1"/>
      <c r="AT74" s="1"/>
      <c r="AU74" s="1"/>
      <c r="AV74" s="1"/>
      <c r="AW74" s="1"/>
      <c r="AX74" s="1"/>
      <c r="AY74" s="102" t="s">
        <v>61</v>
      </c>
      <c r="AZ74" s="102"/>
      <c r="BA74" s="102"/>
      <c r="BB74" s="102" t="s">
        <v>62</v>
      </c>
      <c r="BC74" s="102"/>
      <c r="BD74" s="102"/>
      <c r="BE74" s="102" t="s">
        <v>63</v>
      </c>
      <c r="BF74" s="102"/>
      <c r="BG74" s="102"/>
      <c r="BH74" s="102" t="s">
        <v>64</v>
      </c>
      <c r="BI74" s="102"/>
      <c r="BJ74" s="102"/>
      <c r="BK74" s="1"/>
      <c r="BL74" s="1"/>
      <c r="BM74" s="1"/>
      <c r="BN74" s="13"/>
      <c r="BO74" s="1"/>
      <c r="BP74" s="108"/>
      <c r="BQ74" s="109"/>
      <c r="BR74" s="109"/>
      <c r="BS74" s="109"/>
      <c r="BT74" s="109"/>
      <c r="BU74" s="109"/>
      <c r="BV74" s="109"/>
      <c r="BW74" s="109"/>
      <c r="BX74" s="109"/>
      <c r="BY74" s="109"/>
      <c r="BZ74" s="109"/>
      <c r="CA74" s="109"/>
      <c r="CB74" s="109"/>
      <c r="CC74" s="109"/>
      <c r="CD74" s="109"/>
      <c r="CE74" s="109"/>
      <c r="CF74" s="109"/>
      <c r="CG74" s="110"/>
      <c r="CH74" s="16"/>
      <c r="CJ74" s="17" t="str">
        <f>IF(AND(AE67="無",AH72&lt;&gt;""),"・糖尿病性大血管症が無の場合、その他詳細を入力しないでください。","")</f>
        <v/>
      </c>
    </row>
    <row r="75" spans="1:89" ht="24" customHeight="1" x14ac:dyDescent="0.45">
      <c r="A75" s="12"/>
      <c r="B75" s="1"/>
      <c r="C75" s="66"/>
      <c r="D75" s="67"/>
      <c r="E75" s="67"/>
      <c r="F75" s="67"/>
      <c r="G75" s="67"/>
      <c r="H75" s="67"/>
      <c r="I75" s="67"/>
      <c r="J75" s="67"/>
      <c r="K75" s="67"/>
      <c r="L75" s="67"/>
      <c r="M75" s="67"/>
      <c r="N75" s="67"/>
      <c r="O75" s="67"/>
      <c r="P75" s="67"/>
      <c r="Q75" s="67"/>
      <c r="R75" s="67"/>
      <c r="S75" s="68"/>
      <c r="T75" s="13"/>
      <c r="U75" s="63" t="s">
        <v>38</v>
      </c>
      <c r="V75" s="64"/>
      <c r="W75" s="64"/>
      <c r="X75" s="64"/>
      <c r="Y75" s="64"/>
      <c r="Z75" s="65"/>
      <c r="AA75" s="59"/>
      <c r="AB75" s="60"/>
      <c r="AC75" s="60"/>
      <c r="AD75" s="60"/>
      <c r="AE75" s="61"/>
      <c r="AF75" s="141" t="s">
        <v>39</v>
      </c>
      <c r="AG75" s="142"/>
      <c r="AH75" s="142"/>
      <c r="AI75" s="143"/>
      <c r="AJ75" s="59"/>
      <c r="AK75" s="60"/>
      <c r="AL75" s="60"/>
      <c r="AM75" s="60"/>
      <c r="AN75" s="61"/>
      <c r="AO75" s="1" t="s">
        <v>40</v>
      </c>
      <c r="AP75" s="1"/>
      <c r="AQ75" s="13"/>
      <c r="AR75" s="63" t="s">
        <v>57</v>
      </c>
      <c r="AS75" s="64"/>
      <c r="AT75" s="64"/>
      <c r="AU75" s="64"/>
      <c r="AV75" s="64"/>
      <c r="AW75" s="64"/>
      <c r="AX75" s="65"/>
      <c r="AY75" s="104"/>
      <c r="AZ75" s="104"/>
      <c r="BA75" s="104"/>
      <c r="BB75" s="104"/>
      <c r="BC75" s="104"/>
      <c r="BD75" s="104"/>
      <c r="BE75" s="104"/>
      <c r="BF75" s="104"/>
      <c r="BG75" s="104"/>
      <c r="BH75" s="104"/>
      <c r="BI75" s="104"/>
      <c r="BJ75" s="104"/>
      <c r="BK75" s="1" t="s">
        <v>60</v>
      </c>
      <c r="BL75" s="1"/>
      <c r="BM75" s="1"/>
      <c r="BN75" s="13"/>
      <c r="BO75" s="1"/>
      <c r="BP75" s="108"/>
      <c r="BQ75" s="109"/>
      <c r="BR75" s="109"/>
      <c r="BS75" s="109"/>
      <c r="BT75" s="109"/>
      <c r="BU75" s="109"/>
      <c r="BV75" s="109"/>
      <c r="BW75" s="109"/>
      <c r="BX75" s="109"/>
      <c r="BY75" s="109"/>
      <c r="BZ75" s="109"/>
      <c r="CA75" s="109"/>
      <c r="CB75" s="109"/>
      <c r="CC75" s="109"/>
      <c r="CD75" s="109"/>
      <c r="CE75" s="109"/>
      <c r="CF75" s="109"/>
      <c r="CG75" s="110"/>
      <c r="CH75" s="16"/>
      <c r="CJ75" s="17" t="str">
        <f>IF(AA77="","・高血圧症を選択してください。","")</f>
        <v>・高血圧症を選択してください。</v>
      </c>
    </row>
    <row r="76" spans="1:89" ht="24" customHeight="1" x14ac:dyDescent="0.45">
      <c r="A76" s="12"/>
      <c r="B76" s="1"/>
      <c r="C76" s="108"/>
      <c r="D76" s="109"/>
      <c r="E76" s="109"/>
      <c r="F76" s="109"/>
      <c r="G76" s="109"/>
      <c r="H76" s="109"/>
      <c r="I76" s="109"/>
      <c r="J76" s="109"/>
      <c r="K76" s="109"/>
      <c r="L76" s="109"/>
      <c r="M76" s="109"/>
      <c r="N76" s="109"/>
      <c r="O76" s="109"/>
      <c r="P76" s="109"/>
      <c r="Q76" s="109"/>
      <c r="R76" s="109"/>
      <c r="S76" s="110"/>
      <c r="T76" s="13"/>
      <c r="U76" s="2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13"/>
      <c r="AR76" s="63" t="s">
        <v>58</v>
      </c>
      <c r="AS76" s="64"/>
      <c r="AT76" s="64"/>
      <c r="AU76" s="64"/>
      <c r="AV76" s="64"/>
      <c r="AW76" s="64"/>
      <c r="AX76" s="65"/>
      <c r="AY76" s="104"/>
      <c r="AZ76" s="104"/>
      <c r="BA76" s="104"/>
      <c r="BB76" s="104"/>
      <c r="BC76" s="104"/>
      <c r="BD76" s="104"/>
      <c r="BE76" s="104"/>
      <c r="BF76" s="104"/>
      <c r="BG76" s="104"/>
      <c r="BH76" s="104"/>
      <c r="BI76" s="104"/>
      <c r="BJ76" s="104"/>
      <c r="BK76" s="1" t="s">
        <v>60</v>
      </c>
      <c r="BL76" s="1"/>
      <c r="BM76" s="1"/>
      <c r="BN76" s="13"/>
      <c r="BO76" s="1"/>
      <c r="BP76" s="108"/>
      <c r="BQ76" s="109"/>
      <c r="BR76" s="109"/>
      <c r="BS76" s="109"/>
      <c r="BT76" s="109"/>
      <c r="BU76" s="109"/>
      <c r="BV76" s="109"/>
      <c r="BW76" s="109"/>
      <c r="BX76" s="109"/>
      <c r="BY76" s="109"/>
      <c r="BZ76" s="109"/>
      <c r="CA76" s="109"/>
      <c r="CB76" s="109"/>
      <c r="CC76" s="109"/>
      <c r="CD76" s="109"/>
      <c r="CE76" s="109"/>
      <c r="CF76" s="109"/>
      <c r="CG76" s="110"/>
      <c r="CH76" s="16"/>
      <c r="CJ76" s="17" t="str">
        <f>IF(AA78="","・脂質異常症を選択してください。","")</f>
        <v>・脂質異常症を選択してください。</v>
      </c>
      <c r="CK76" s="39"/>
    </row>
    <row r="77" spans="1:89" ht="24" customHeight="1" x14ac:dyDescent="0.45">
      <c r="A77" s="12"/>
      <c r="B77" s="1"/>
      <c r="C77" s="108"/>
      <c r="D77" s="109"/>
      <c r="E77" s="109"/>
      <c r="F77" s="109"/>
      <c r="G77" s="109"/>
      <c r="H77" s="109"/>
      <c r="I77" s="109"/>
      <c r="J77" s="109"/>
      <c r="K77" s="109"/>
      <c r="L77" s="109"/>
      <c r="M77" s="109"/>
      <c r="N77" s="109"/>
      <c r="O77" s="109"/>
      <c r="P77" s="109"/>
      <c r="Q77" s="109"/>
      <c r="R77" s="109"/>
      <c r="S77" s="110"/>
      <c r="T77" s="13"/>
      <c r="U77" s="63" t="s">
        <v>42</v>
      </c>
      <c r="V77" s="64"/>
      <c r="W77" s="64"/>
      <c r="X77" s="64"/>
      <c r="Y77" s="64"/>
      <c r="Z77" s="65"/>
      <c r="AA77" s="59"/>
      <c r="AB77" s="60"/>
      <c r="AC77" s="60"/>
      <c r="AD77" s="60"/>
      <c r="AE77" s="61"/>
      <c r="AF77" s="63" t="s">
        <v>45</v>
      </c>
      <c r="AG77" s="64"/>
      <c r="AH77" s="64"/>
      <c r="AI77" s="64"/>
      <c r="AJ77" s="64"/>
      <c r="AK77" s="65"/>
      <c r="AL77" s="59"/>
      <c r="AM77" s="60"/>
      <c r="AN77" s="60"/>
      <c r="AO77" s="60"/>
      <c r="AP77" s="61"/>
      <c r="AQ77" s="13"/>
      <c r="AR77" s="63" t="s">
        <v>59</v>
      </c>
      <c r="AS77" s="64"/>
      <c r="AT77" s="64"/>
      <c r="AU77" s="64"/>
      <c r="AV77" s="64"/>
      <c r="AW77" s="64"/>
      <c r="AX77" s="65"/>
      <c r="AY77" s="104"/>
      <c r="AZ77" s="104"/>
      <c r="BA77" s="104"/>
      <c r="BB77" s="104"/>
      <c r="BC77" s="104"/>
      <c r="BD77" s="104"/>
      <c r="BE77" s="104"/>
      <c r="BF77" s="104"/>
      <c r="BG77" s="104"/>
      <c r="BH77" s="104"/>
      <c r="BI77" s="104"/>
      <c r="BJ77" s="104"/>
      <c r="BK77" s="1" t="s">
        <v>60</v>
      </c>
      <c r="BL77" s="1"/>
      <c r="BM77" s="1"/>
      <c r="BN77" s="13"/>
      <c r="BO77" s="1"/>
      <c r="BP77" s="69"/>
      <c r="BQ77" s="70"/>
      <c r="BR77" s="70"/>
      <c r="BS77" s="70"/>
      <c r="BT77" s="70"/>
      <c r="BU77" s="70"/>
      <c r="BV77" s="70"/>
      <c r="BW77" s="70"/>
      <c r="BX77" s="70"/>
      <c r="BY77" s="70"/>
      <c r="BZ77" s="70"/>
      <c r="CA77" s="70"/>
      <c r="CB77" s="70"/>
      <c r="CC77" s="70"/>
      <c r="CD77" s="70"/>
      <c r="CE77" s="70"/>
      <c r="CF77" s="70"/>
      <c r="CG77" s="71"/>
      <c r="CH77" s="16"/>
      <c r="CJ77" s="17" t="str">
        <f>IF(AL77="","・降圧薬を選択してください。","")</f>
        <v>・降圧薬を選択してください。</v>
      </c>
      <c r="CK77" s="39"/>
    </row>
    <row r="78" spans="1:89" ht="24" customHeight="1" x14ac:dyDescent="0.45">
      <c r="A78" s="12"/>
      <c r="B78" s="1"/>
      <c r="C78" s="108"/>
      <c r="D78" s="109"/>
      <c r="E78" s="109"/>
      <c r="F78" s="109"/>
      <c r="G78" s="109"/>
      <c r="H78" s="109"/>
      <c r="I78" s="109"/>
      <c r="J78" s="109"/>
      <c r="K78" s="109"/>
      <c r="L78" s="109"/>
      <c r="M78" s="109"/>
      <c r="N78" s="109"/>
      <c r="O78" s="109"/>
      <c r="P78" s="109"/>
      <c r="Q78" s="109"/>
      <c r="R78" s="109"/>
      <c r="S78" s="110"/>
      <c r="T78" s="13"/>
      <c r="U78" s="63" t="s">
        <v>44</v>
      </c>
      <c r="V78" s="64"/>
      <c r="W78" s="64"/>
      <c r="X78" s="64"/>
      <c r="Y78" s="64"/>
      <c r="Z78" s="65"/>
      <c r="AA78" s="59"/>
      <c r="AB78" s="60"/>
      <c r="AC78" s="60"/>
      <c r="AD78" s="60"/>
      <c r="AE78" s="61"/>
      <c r="AF78" s="63" t="s">
        <v>46</v>
      </c>
      <c r="AG78" s="64"/>
      <c r="AH78" s="64"/>
      <c r="AI78" s="64"/>
      <c r="AJ78" s="64"/>
      <c r="AK78" s="65"/>
      <c r="AL78" s="59"/>
      <c r="AM78" s="60"/>
      <c r="AN78" s="60"/>
      <c r="AO78" s="60"/>
      <c r="AP78" s="61"/>
      <c r="AQ78" s="13"/>
      <c r="AR78" s="111" t="s">
        <v>72</v>
      </c>
      <c r="AS78" s="112"/>
      <c r="AT78" s="112"/>
      <c r="AU78" s="112"/>
      <c r="AV78" s="112"/>
      <c r="AW78" s="112"/>
      <c r="AX78" s="112"/>
      <c r="AY78" s="112"/>
      <c r="AZ78" s="112"/>
      <c r="BA78" s="112"/>
      <c r="BB78" s="112"/>
      <c r="BC78" s="112"/>
      <c r="BD78" s="112"/>
      <c r="BE78" s="112"/>
      <c r="BF78" s="112"/>
      <c r="BG78" s="112"/>
      <c r="BH78" s="112"/>
      <c r="BI78" s="112"/>
      <c r="BJ78" s="112"/>
      <c r="BK78" s="112"/>
      <c r="BL78" s="112"/>
      <c r="BM78" s="112"/>
      <c r="BN78" s="113"/>
      <c r="BO78" s="1"/>
      <c r="BP78" s="8"/>
      <c r="BQ78" s="8"/>
      <c r="BR78" s="8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5" t="s">
        <v>18</v>
      </c>
      <c r="CD78" s="114">
        <f>LEN(SUBSTITUTE(SUBSTITUTE(SUBSTITUTE(BP53, CHAR(13), ""), CHAR(10), ""), " ", ""))</f>
        <v>0</v>
      </c>
      <c r="CE78" s="114"/>
      <c r="CF78" s="114"/>
      <c r="CG78" s="114"/>
      <c r="CH78" s="16"/>
      <c r="CJ78" s="17" t="str">
        <f>IF(AND(AA77="無",AL77="有"),"・「高血圧症：無」ですが、「降圧薬：有」となっています。","")</f>
        <v/>
      </c>
      <c r="CK78" s="39"/>
    </row>
    <row r="79" spans="1:89" ht="24" customHeight="1" x14ac:dyDescent="0.45">
      <c r="A79" s="12"/>
      <c r="B79" s="1"/>
      <c r="C79" s="108"/>
      <c r="D79" s="109"/>
      <c r="E79" s="109"/>
      <c r="F79" s="109"/>
      <c r="G79" s="109"/>
      <c r="H79" s="109"/>
      <c r="I79" s="109"/>
      <c r="J79" s="109"/>
      <c r="K79" s="109"/>
      <c r="L79" s="109"/>
      <c r="M79" s="109"/>
      <c r="N79" s="109"/>
      <c r="O79" s="109"/>
      <c r="P79" s="109"/>
      <c r="Q79" s="109"/>
      <c r="R79" s="109"/>
      <c r="S79" s="110"/>
      <c r="T79" s="13"/>
      <c r="U79" s="25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3"/>
      <c r="AR79" s="1"/>
      <c r="AS79" s="1"/>
      <c r="AT79" s="1"/>
      <c r="AU79" s="90"/>
      <c r="AV79" s="91"/>
      <c r="AW79" s="91"/>
      <c r="AX79" s="91"/>
      <c r="AY79" s="91"/>
      <c r="AZ79" s="91"/>
      <c r="BA79" s="91"/>
      <c r="BB79" s="91"/>
      <c r="BC79" s="91"/>
      <c r="BD79" s="91"/>
      <c r="BE79" s="91"/>
      <c r="BF79" s="91"/>
      <c r="BG79" s="91"/>
      <c r="BH79" s="91"/>
      <c r="BI79" s="91"/>
      <c r="BJ79" s="91"/>
      <c r="BK79" s="91"/>
      <c r="BL79" s="92"/>
      <c r="BM79" s="1"/>
      <c r="BN79" s="13"/>
      <c r="BO79" s="1"/>
      <c r="BP79" s="115" t="str">
        <f>IF(BP53="","",IF(CD78&lt;100,"★エラー：100文字未満です★",IF(CD78&gt;200,"★200文字を超過しています★","")))</f>
        <v/>
      </c>
      <c r="BQ79" s="115"/>
      <c r="BR79" s="115"/>
      <c r="BS79" s="115"/>
      <c r="BT79" s="115"/>
      <c r="BU79" s="115"/>
      <c r="BV79" s="115"/>
      <c r="BW79" s="115"/>
      <c r="BX79" s="115"/>
      <c r="BY79" s="115"/>
      <c r="BZ79" s="115"/>
      <c r="CA79" s="115"/>
      <c r="CB79" s="115"/>
      <c r="CC79" s="115"/>
      <c r="CD79" s="115"/>
      <c r="CE79" s="115"/>
      <c r="CF79" s="115"/>
      <c r="CG79" s="115"/>
      <c r="CH79" s="16"/>
      <c r="CJ79" s="17" t="str">
        <f>IF(AL78="","・脂質治療薬を選択してください。","")</f>
        <v>・脂質治療薬を選択してください。</v>
      </c>
      <c r="CK79" s="39"/>
    </row>
    <row r="80" spans="1:89" ht="24" customHeight="1" x14ac:dyDescent="0.45">
      <c r="A80" s="12"/>
      <c r="B80" s="1"/>
      <c r="C80" s="108"/>
      <c r="D80" s="109"/>
      <c r="E80" s="109"/>
      <c r="F80" s="109"/>
      <c r="G80" s="109"/>
      <c r="H80" s="109"/>
      <c r="I80" s="109"/>
      <c r="J80" s="109"/>
      <c r="K80" s="109"/>
      <c r="L80" s="109"/>
      <c r="M80" s="109"/>
      <c r="N80" s="109"/>
      <c r="O80" s="109"/>
      <c r="P80" s="109"/>
      <c r="Q80" s="109"/>
      <c r="R80" s="109"/>
      <c r="S80" s="110"/>
      <c r="T80" s="13"/>
      <c r="U80" s="25"/>
      <c r="V80" s="1"/>
      <c r="W80" s="1"/>
      <c r="X80" s="8" t="s">
        <v>86</v>
      </c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3"/>
      <c r="AR80" s="1"/>
      <c r="AS80" s="1"/>
      <c r="AT80" s="1"/>
      <c r="AU80" s="93"/>
      <c r="AV80" s="94"/>
      <c r="AW80" s="94"/>
      <c r="AX80" s="94"/>
      <c r="AY80" s="94"/>
      <c r="AZ80" s="94"/>
      <c r="BA80" s="94"/>
      <c r="BB80" s="94"/>
      <c r="BC80" s="94"/>
      <c r="BD80" s="94"/>
      <c r="BE80" s="94"/>
      <c r="BF80" s="94"/>
      <c r="BG80" s="94"/>
      <c r="BH80" s="94"/>
      <c r="BI80" s="94"/>
      <c r="BJ80" s="94"/>
      <c r="BK80" s="94"/>
      <c r="BL80" s="95"/>
      <c r="BM80" s="1"/>
      <c r="BN80" s="13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6"/>
      <c r="CJ80" s="17" t="str">
        <f>IF(AND(AA78="無",AL78="有"),"・「脂質異常症：無」ですが、「脂質治療薬：有」となっています。","")</f>
        <v/>
      </c>
      <c r="CK80" s="39"/>
    </row>
    <row r="81" spans="1:89" ht="24" customHeight="1" x14ac:dyDescent="0.45">
      <c r="A81" s="12"/>
      <c r="B81" s="1"/>
      <c r="C81" s="69"/>
      <c r="D81" s="70"/>
      <c r="E81" s="70"/>
      <c r="F81" s="70"/>
      <c r="G81" s="70"/>
      <c r="H81" s="70"/>
      <c r="I81" s="70"/>
      <c r="J81" s="70"/>
      <c r="K81" s="70"/>
      <c r="L81" s="70"/>
      <c r="M81" s="70"/>
      <c r="N81" s="70"/>
      <c r="O81" s="70"/>
      <c r="P81" s="70"/>
      <c r="Q81" s="70"/>
      <c r="R81" s="70"/>
      <c r="S81" s="71"/>
      <c r="T81" s="13"/>
      <c r="U81" s="25"/>
      <c r="V81" s="1"/>
      <c r="W81" s="1"/>
      <c r="X81" s="96" t="s">
        <v>73</v>
      </c>
      <c r="Y81" s="97"/>
      <c r="Z81" s="97"/>
      <c r="AA81" s="97"/>
      <c r="AB81" s="97"/>
      <c r="AC81" s="97"/>
      <c r="AD81" s="97"/>
      <c r="AE81" s="97"/>
      <c r="AF81" s="97"/>
      <c r="AG81" s="98"/>
      <c r="AH81" s="1"/>
      <c r="AI81" s="99" t="s">
        <v>85</v>
      </c>
      <c r="AJ81" s="100"/>
      <c r="AK81" s="100"/>
      <c r="AL81" s="100"/>
      <c r="AM81" s="101"/>
      <c r="AN81" s="102" t="s">
        <v>60</v>
      </c>
      <c r="AO81" s="102"/>
      <c r="AP81" s="102"/>
      <c r="AQ81" s="13"/>
      <c r="AR81" s="42"/>
      <c r="AS81" s="42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3"/>
      <c r="BO81" s="1"/>
      <c r="BP81" s="8"/>
      <c r="BQ81" s="8"/>
      <c r="BR81" s="8"/>
      <c r="BS81" s="40"/>
      <c r="BT81" s="40"/>
      <c r="BU81" s="40"/>
      <c r="BV81" s="40"/>
      <c r="BW81" s="1"/>
      <c r="BX81" s="41"/>
      <c r="BY81" s="41"/>
      <c r="BZ81" s="41"/>
      <c r="CA81" s="41"/>
      <c r="CB81" s="41"/>
      <c r="CC81" s="41"/>
      <c r="CD81" s="41"/>
      <c r="CE81" s="41"/>
      <c r="CF81" s="41"/>
      <c r="CG81" s="41"/>
      <c r="CH81" s="16"/>
      <c r="CJ81" s="17" t="str">
        <f>IF(AND(OR(AL77="有",AL78="有"),OR(X82="",AI82="",AN82="")),"・降圧薬または脂質治療薬が有の場合、薬品名・用量を入力してください。","")</f>
        <v/>
      </c>
      <c r="CK81" s="39"/>
    </row>
    <row r="82" spans="1:89" ht="24" customHeight="1" x14ac:dyDescent="0.45">
      <c r="A82" s="29"/>
      <c r="B82" s="30"/>
      <c r="C82" s="30"/>
      <c r="D82" s="30"/>
      <c r="E82" s="30"/>
      <c r="F82" s="1"/>
      <c r="G82" s="1"/>
      <c r="H82" s="1"/>
      <c r="I82" s="1"/>
      <c r="J82" s="1"/>
      <c r="K82" s="30"/>
      <c r="L82" s="30"/>
      <c r="M82" s="30"/>
      <c r="N82" s="30"/>
      <c r="O82" s="30"/>
      <c r="P82" s="30"/>
      <c r="Q82" s="30"/>
      <c r="R82" s="30"/>
      <c r="S82" s="30"/>
      <c r="T82" s="35"/>
      <c r="U82" s="25"/>
      <c r="V82" s="1"/>
      <c r="W82" s="1"/>
      <c r="X82" s="84"/>
      <c r="Y82" s="85"/>
      <c r="Z82" s="85"/>
      <c r="AA82" s="85"/>
      <c r="AB82" s="85"/>
      <c r="AC82" s="85"/>
      <c r="AD82" s="85"/>
      <c r="AE82" s="85"/>
      <c r="AF82" s="85"/>
      <c r="AG82" s="86"/>
      <c r="AH82" s="26"/>
      <c r="AI82" s="59"/>
      <c r="AJ82" s="60"/>
      <c r="AK82" s="60"/>
      <c r="AL82" s="60"/>
      <c r="AM82" s="61"/>
      <c r="AN82" s="62"/>
      <c r="AO82" s="62"/>
      <c r="AP82" s="62"/>
      <c r="AQ82" s="33"/>
      <c r="AR82" s="63" t="s">
        <v>76</v>
      </c>
      <c r="AS82" s="64"/>
      <c r="AT82" s="64"/>
      <c r="AU82" s="64"/>
      <c r="AV82" s="64"/>
      <c r="AW82" s="64"/>
      <c r="AX82" s="64"/>
      <c r="AY82" s="64"/>
      <c r="AZ82" s="64"/>
      <c r="BA82" s="64"/>
      <c r="BB82" s="65"/>
      <c r="BC82" s="59"/>
      <c r="BD82" s="60"/>
      <c r="BE82" s="60"/>
      <c r="BF82" s="60"/>
      <c r="BG82" s="61"/>
      <c r="BH82" s="78" t="s">
        <v>77</v>
      </c>
      <c r="BI82" s="79"/>
      <c r="BJ82" s="79"/>
      <c r="BK82" s="79"/>
      <c r="BL82" s="79"/>
      <c r="BM82" s="1"/>
      <c r="BN82" s="13"/>
      <c r="BO82" s="1"/>
      <c r="BP82" s="8"/>
      <c r="BQ82" s="8"/>
      <c r="BR82" s="8"/>
      <c r="BS82" s="40"/>
      <c r="BT82" s="40"/>
      <c r="BU82" s="40"/>
      <c r="BV82" s="40"/>
      <c r="BW82" s="1"/>
      <c r="BX82" s="41"/>
      <c r="BY82" s="41"/>
      <c r="BZ82" s="41"/>
      <c r="CA82" s="41"/>
      <c r="CB82" s="41"/>
      <c r="CC82" s="41"/>
      <c r="CD82" s="41"/>
      <c r="CE82" s="41"/>
      <c r="CF82" s="41"/>
      <c r="CG82" s="41"/>
      <c r="CH82" s="16"/>
      <c r="CJ82" s="17" t="str">
        <f>IF(AND(AL77="無",AL78="無",COUNTA(X82:AP90)&gt;0),"・降圧薬ならびに脂質治療薬で無を選択されていますが、薬品名・用量が入力されています。","")</f>
        <v/>
      </c>
      <c r="CK82" s="39"/>
    </row>
    <row r="83" spans="1:89" ht="24" customHeight="1" x14ac:dyDescent="0.45">
      <c r="A83" s="56" t="s">
        <v>21</v>
      </c>
      <c r="B83" s="57"/>
      <c r="C83" s="57"/>
      <c r="D83" s="57"/>
      <c r="E83" s="58"/>
      <c r="F83" s="59"/>
      <c r="G83" s="60"/>
      <c r="H83" s="60"/>
      <c r="I83" s="60"/>
      <c r="J83" s="61"/>
      <c r="K83" s="1" t="s">
        <v>22</v>
      </c>
      <c r="L83" s="1"/>
      <c r="M83" s="1"/>
      <c r="N83" s="1"/>
      <c r="O83" s="1"/>
      <c r="P83" s="1"/>
      <c r="Q83" s="1"/>
      <c r="R83" s="1"/>
      <c r="S83" s="1"/>
      <c r="T83" s="13"/>
      <c r="U83" s="25"/>
      <c r="V83" s="1"/>
      <c r="W83" s="1"/>
      <c r="X83" s="84"/>
      <c r="Y83" s="85"/>
      <c r="Z83" s="85"/>
      <c r="AA83" s="85"/>
      <c r="AB83" s="85"/>
      <c r="AC83" s="85"/>
      <c r="AD83" s="85"/>
      <c r="AE83" s="85"/>
      <c r="AF83" s="85"/>
      <c r="AG83" s="86"/>
      <c r="AH83" s="26"/>
      <c r="AI83" s="59"/>
      <c r="AJ83" s="60"/>
      <c r="AK83" s="60"/>
      <c r="AL83" s="60"/>
      <c r="AM83" s="61"/>
      <c r="AN83" s="62"/>
      <c r="AO83" s="62"/>
      <c r="AP83" s="62"/>
      <c r="AQ83" s="33"/>
      <c r="AR83" s="87" t="s">
        <v>79</v>
      </c>
      <c r="AS83" s="88"/>
      <c r="AT83" s="88"/>
      <c r="AU83" s="88"/>
      <c r="AV83" s="88"/>
      <c r="AW83" s="88"/>
      <c r="AX83" s="88"/>
      <c r="AY83" s="88"/>
      <c r="AZ83" s="88"/>
      <c r="BA83" s="88"/>
      <c r="BB83" s="88"/>
      <c r="BC83" s="88"/>
      <c r="BD83" s="88"/>
      <c r="BE83" s="88"/>
      <c r="BF83" s="88"/>
      <c r="BG83" s="88"/>
      <c r="BH83" s="88"/>
      <c r="BI83" s="88"/>
      <c r="BJ83" s="88"/>
      <c r="BK83" s="88"/>
      <c r="BL83" s="88"/>
      <c r="BM83" s="88"/>
      <c r="BN83" s="89"/>
      <c r="BO83" s="1"/>
      <c r="BP83" s="8"/>
      <c r="BQ83" s="8"/>
      <c r="BR83" s="8"/>
      <c r="BS83" s="40"/>
      <c r="BT83" s="40"/>
      <c r="BU83" s="40"/>
      <c r="BV83" s="40"/>
      <c r="BW83" s="1"/>
      <c r="BX83" s="41"/>
      <c r="BY83" s="41"/>
      <c r="BZ83" s="41"/>
      <c r="CA83" s="41"/>
      <c r="CB83" s="41"/>
      <c r="CC83" s="41"/>
      <c r="CD83" s="41"/>
      <c r="CE83" s="41"/>
      <c r="CF83" s="41"/>
      <c r="CG83" s="41"/>
      <c r="CH83" s="16"/>
      <c r="CJ83" s="17" t="str">
        <f>IF(AX54="","・食塩制限を選択してください。","")</f>
        <v>・食塩制限を選択してください。</v>
      </c>
      <c r="CK83" s="39"/>
    </row>
    <row r="84" spans="1:89" ht="24" customHeight="1" x14ac:dyDescent="0.45">
      <c r="A84" s="12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S84" s="1"/>
      <c r="T84" s="13"/>
      <c r="U84" s="25"/>
      <c r="V84" s="1"/>
      <c r="W84" s="1"/>
      <c r="X84" s="84"/>
      <c r="Y84" s="85"/>
      <c r="Z84" s="85"/>
      <c r="AA84" s="85"/>
      <c r="AB84" s="85"/>
      <c r="AC84" s="85"/>
      <c r="AD84" s="85"/>
      <c r="AE84" s="85"/>
      <c r="AF84" s="85"/>
      <c r="AG84" s="86"/>
      <c r="AH84" s="26"/>
      <c r="AI84" s="59"/>
      <c r="AJ84" s="60"/>
      <c r="AK84" s="60"/>
      <c r="AL84" s="60"/>
      <c r="AM84" s="61"/>
      <c r="AN84" s="62"/>
      <c r="AO84" s="62"/>
      <c r="AP84" s="62"/>
      <c r="AQ84" s="33"/>
      <c r="AR84" s="63" t="s">
        <v>75</v>
      </c>
      <c r="AS84" s="64"/>
      <c r="AT84" s="64"/>
      <c r="AU84" s="64"/>
      <c r="AV84" s="64"/>
      <c r="AW84" s="64"/>
      <c r="AX84" s="64"/>
      <c r="AY84" s="64"/>
      <c r="AZ84" s="64"/>
      <c r="BA84" s="64"/>
      <c r="BB84" s="65"/>
      <c r="BC84" s="59"/>
      <c r="BD84" s="60"/>
      <c r="BE84" s="60"/>
      <c r="BF84" s="60"/>
      <c r="BG84" s="61"/>
      <c r="BH84" s="78" t="s">
        <v>77</v>
      </c>
      <c r="BI84" s="79"/>
      <c r="BJ84" s="79"/>
      <c r="BK84" s="79"/>
      <c r="BL84" s="79"/>
      <c r="BM84" s="53">
        <f>IF(BC84="",0,ROUND(BC84/7,1))</f>
        <v>0</v>
      </c>
      <c r="BN84" s="13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6"/>
      <c r="CJ84" s="17" t="str">
        <f>IF(AND(AX54="無",BD54&lt;&gt;""),"・食塩制限が無の場合、制限量を入力しないでください。","")</f>
        <v/>
      </c>
      <c r="CK84" s="39"/>
    </row>
    <row r="85" spans="1:89" ht="24" customHeight="1" x14ac:dyDescent="0.45">
      <c r="A85" s="12"/>
      <c r="B85" s="1"/>
      <c r="C85" s="8" t="s">
        <v>68</v>
      </c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3"/>
      <c r="U85" s="25"/>
      <c r="V85" s="1"/>
      <c r="W85" s="1"/>
      <c r="X85" s="84"/>
      <c r="Y85" s="85"/>
      <c r="Z85" s="85"/>
      <c r="AA85" s="85"/>
      <c r="AB85" s="85"/>
      <c r="AC85" s="85"/>
      <c r="AD85" s="85"/>
      <c r="AE85" s="85"/>
      <c r="AF85" s="85"/>
      <c r="AG85" s="86"/>
      <c r="AH85" s="26"/>
      <c r="AI85" s="59"/>
      <c r="AJ85" s="60"/>
      <c r="AK85" s="60"/>
      <c r="AL85" s="60"/>
      <c r="AM85" s="61"/>
      <c r="AN85" s="62"/>
      <c r="AO85" s="62"/>
      <c r="AP85" s="62"/>
      <c r="AQ85" s="33"/>
      <c r="AR85" s="63" t="s">
        <v>67</v>
      </c>
      <c r="AS85" s="64"/>
      <c r="AT85" s="64"/>
      <c r="AU85" s="64"/>
      <c r="AV85" s="64"/>
      <c r="AW85" s="64"/>
      <c r="AX85" s="64"/>
      <c r="AY85" s="64"/>
      <c r="AZ85" s="64"/>
      <c r="BA85" s="64"/>
      <c r="BB85" s="65"/>
      <c r="BC85" s="59"/>
      <c r="BD85" s="60"/>
      <c r="BE85" s="60"/>
      <c r="BF85" s="60"/>
      <c r="BG85" s="61"/>
      <c r="BH85" s="1"/>
      <c r="BI85" s="1"/>
      <c r="BJ85" s="1"/>
      <c r="BK85" s="1"/>
      <c r="BL85" s="1"/>
      <c r="BM85" s="1"/>
      <c r="BN85" s="13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6"/>
      <c r="CJ85" s="17" t="str">
        <f>IF(AND(AX54="有",BD54=""),"・食塩制限が有の場合、制限量を入力してください。","")</f>
        <v/>
      </c>
      <c r="CK85" s="39"/>
    </row>
    <row r="86" spans="1:89" ht="24" customHeight="1" x14ac:dyDescent="0.45">
      <c r="A86" s="12"/>
      <c r="B86" s="1"/>
      <c r="C86" s="126"/>
      <c r="D86" s="127"/>
      <c r="E86" s="127"/>
      <c r="F86" s="127"/>
      <c r="G86" s="127"/>
      <c r="H86" s="127"/>
      <c r="I86" s="127"/>
      <c r="J86" s="127"/>
      <c r="K86" s="127"/>
      <c r="L86" s="127"/>
      <c r="M86" s="127"/>
      <c r="N86" s="127"/>
      <c r="O86" s="127"/>
      <c r="P86" s="127"/>
      <c r="Q86" s="127"/>
      <c r="R86" s="127"/>
      <c r="S86" s="128"/>
      <c r="T86" s="13"/>
      <c r="U86" s="25"/>
      <c r="V86" s="1"/>
      <c r="W86" s="1"/>
      <c r="X86" s="84"/>
      <c r="Y86" s="85"/>
      <c r="Z86" s="85"/>
      <c r="AA86" s="85"/>
      <c r="AB86" s="85"/>
      <c r="AC86" s="85"/>
      <c r="AD86" s="85"/>
      <c r="AE86" s="85"/>
      <c r="AF86" s="85"/>
      <c r="AG86" s="86"/>
      <c r="AH86" s="26"/>
      <c r="AI86" s="59"/>
      <c r="AJ86" s="60"/>
      <c r="AK86" s="60"/>
      <c r="AL86" s="60"/>
      <c r="AM86" s="61"/>
      <c r="AN86" s="62"/>
      <c r="AO86" s="62"/>
      <c r="AP86" s="62"/>
      <c r="AQ86" s="33"/>
      <c r="AR86" s="111" t="s">
        <v>84</v>
      </c>
      <c r="AS86" s="112"/>
      <c r="AT86" s="112"/>
      <c r="AU86" s="112"/>
      <c r="AV86" s="112"/>
      <c r="AW86" s="112"/>
      <c r="AX86" s="112"/>
      <c r="AY86" s="112"/>
      <c r="AZ86" s="112"/>
      <c r="BA86" s="112"/>
      <c r="BB86" s="112"/>
      <c r="BC86" s="112"/>
      <c r="BD86" s="112"/>
      <c r="BE86" s="112"/>
      <c r="BF86" s="112"/>
      <c r="BG86" s="112"/>
      <c r="BH86" s="112"/>
      <c r="BI86" s="112"/>
      <c r="BJ86" s="112"/>
      <c r="BK86" s="112"/>
      <c r="BL86" s="112"/>
      <c r="BM86" s="112"/>
      <c r="BN86" s="113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6"/>
      <c r="CJ86" s="17" t="str">
        <f>IF(AX55="","・タンパク制限を選択してください。","")</f>
        <v>・タンパク制限を選択してください。</v>
      </c>
      <c r="CK86" s="39"/>
    </row>
    <row r="87" spans="1:89" ht="24" customHeight="1" x14ac:dyDescent="0.45">
      <c r="A87" s="12"/>
      <c r="B87" s="1"/>
      <c r="C87" s="129"/>
      <c r="D87" s="130"/>
      <c r="E87" s="130"/>
      <c r="F87" s="130"/>
      <c r="G87" s="130"/>
      <c r="H87" s="130"/>
      <c r="I87" s="130"/>
      <c r="J87" s="130"/>
      <c r="K87" s="130"/>
      <c r="L87" s="130"/>
      <c r="M87" s="130"/>
      <c r="N87" s="130"/>
      <c r="O87" s="130"/>
      <c r="P87" s="130"/>
      <c r="Q87" s="130"/>
      <c r="R87" s="130"/>
      <c r="S87" s="131"/>
      <c r="T87" s="13"/>
      <c r="U87" s="25"/>
      <c r="V87" s="1"/>
      <c r="W87" s="1"/>
      <c r="X87" s="84"/>
      <c r="Y87" s="85"/>
      <c r="Z87" s="85"/>
      <c r="AA87" s="85"/>
      <c r="AB87" s="85"/>
      <c r="AC87" s="85"/>
      <c r="AD87" s="85"/>
      <c r="AE87" s="85"/>
      <c r="AF87" s="85"/>
      <c r="AG87" s="86"/>
      <c r="AH87" s="26"/>
      <c r="AI87" s="59"/>
      <c r="AJ87" s="60"/>
      <c r="AK87" s="60"/>
      <c r="AL87" s="60"/>
      <c r="AM87" s="61"/>
      <c r="AN87" s="62"/>
      <c r="AO87" s="62"/>
      <c r="AP87" s="62"/>
      <c r="AQ87" s="33"/>
      <c r="AR87" s="63" t="s">
        <v>73</v>
      </c>
      <c r="AS87" s="64"/>
      <c r="AT87" s="64"/>
      <c r="AU87" s="64"/>
      <c r="AV87" s="64"/>
      <c r="AW87" s="65"/>
      <c r="AX87" s="84"/>
      <c r="AY87" s="85"/>
      <c r="AZ87" s="85"/>
      <c r="BA87" s="85"/>
      <c r="BB87" s="85"/>
      <c r="BC87" s="85"/>
      <c r="BD87" s="85"/>
      <c r="BE87" s="85"/>
      <c r="BF87" s="85"/>
      <c r="BG87" s="86"/>
      <c r="BH87" s="1"/>
      <c r="BI87" s="1"/>
      <c r="BJ87" s="1"/>
      <c r="BK87" s="1"/>
      <c r="BL87" s="1"/>
      <c r="BM87" s="1"/>
      <c r="BN87" s="13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6"/>
      <c r="CJ87" s="17" t="str">
        <f>IF(AND(AX55="無",BD55&lt;&gt;""),"・タンパク制限が無の場合、制限量を入力しないでください。","")</f>
        <v/>
      </c>
      <c r="CK87" s="39"/>
    </row>
    <row r="88" spans="1:89" ht="24" customHeight="1" x14ac:dyDescent="0.45">
      <c r="A88" s="119" t="s">
        <v>87</v>
      </c>
      <c r="B88" s="88"/>
      <c r="C88" s="88"/>
      <c r="D88" s="88"/>
      <c r="E88" s="88"/>
      <c r="F88" s="88"/>
      <c r="G88" s="88"/>
      <c r="H88" s="88"/>
      <c r="I88" s="88"/>
      <c r="J88" s="88"/>
      <c r="K88" s="88"/>
      <c r="L88" s="88"/>
      <c r="M88" s="88"/>
      <c r="N88" s="88"/>
      <c r="O88" s="88"/>
      <c r="P88" s="88"/>
      <c r="Q88" s="88"/>
      <c r="R88" s="88"/>
      <c r="S88" s="88"/>
      <c r="T88" s="89"/>
      <c r="U88" s="25"/>
      <c r="V88" s="1"/>
      <c r="W88" s="1"/>
      <c r="X88" s="84"/>
      <c r="Y88" s="85"/>
      <c r="Z88" s="85"/>
      <c r="AA88" s="85"/>
      <c r="AB88" s="85"/>
      <c r="AC88" s="85"/>
      <c r="AD88" s="85"/>
      <c r="AE88" s="85"/>
      <c r="AF88" s="85"/>
      <c r="AG88" s="86"/>
      <c r="AH88" s="26"/>
      <c r="AI88" s="59"/>
      <c r="AJ88" s="60"/>
      <c r="AK88" s="60"/>
      <c r="AL88" s="60"/>
      <c r="AM88" s="61"/>
      <c r="AN88" s="62"/>
      <c r="AO88" s="62"/>
      <c r="AP88" s="62"/>
      <c r="AQ88" s="33"/>
      <c r="AR88" s="63" t="s">
        <v>74</v>
      </c>
      <c r="AS88" s="64"/>
      <c r="AT88" s="64"/>
      <c r="AU88" s="64"/>
      <c r="AV88" s="64"/>
      <c r="AW88" s="65"/>
      <c r="AX88" s="84"/>
      <c r="AY88" s="85"/>
      <c r="AZ88" s="85"/>
      <c r="BA88" s="85"/>
      <c r="BB88" s="85"/>
      <c r="BC88" s="85"/>
      <c r="BD88" s="85"/>
      <c r="BE88" s="85"/>
      <c r="BF88" s="85"/>
      <c r="BG88" s="86"/>
      <c r="BH88" s="1"/>
      <c r="BI88" s="1"/>
      <c r="BJ88" s="1"/>
      <c r="BK88" s="1"/>
      <c r="BL88" s="1"/>
      <c r="BM88" s="1"/>
      <c r="BN88" s="13"/>
      <c r="BO88" s="25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6"/>
      <c r="CJ88" s="17" t="str">
        <f>IF(AND(AX55="有",BD55=""),"・タンパク制限が有の場合、制限量を入力してください。","")</f>
        <v/>
      </c>
      <c r="CK88" s="39"/>
    </row>
    <row r="89" spans="1:89" ht="24" customHeight="1" x14ac:dyDescent="0.45">
      <c r="A89" s="12"/>
      <c r="B89" s="1"/>
      <c r="R89" s="1"/>
      <c r="S89" s="1"/>
      <c r="T89" s="13"/>
      <c r="U89" s="25"/>
      <c r="V89" s="1"/>
      <c r="W89" s="1"/>
      <c r="X89" s="84"/>
      <c r="Y89" s="85"/>
      <c r="Z89" s="85"/>
      <c r="AA89" s="85"/>
      <c r="AB89" s="85"/>
      <c r="AC89" s="85"/>
      <c r="AD89" s="85"/>
      <c r="AE89" s="85"/>
      <c r="AF89" s="85"/>
      <c r="AG89" s="86"/>
      <c r="AH89" s="26"/>
      <c r="AI89" s="59"/>
      <c r="AJ89" s="60"/>
      <c r="AK89" s="60"/>
      <c r="AL89" s="60"/>
      <c r="AM89" s="61"/>
      <c r="AN89" s="62"/>
      <c r="AO89" s="62"/>
      <c r="AP89" s="62"/>
      <c r="AQ89" s="33"/>
      <c r="AR89" s="63" t="s">
        <v>78</v>
      </c>
      <c r="AS89" s="64"/>
      <c r="AT89" s="64"/>
      <c r="AU89" s="64"/>
      <c r="AV89" s="64"/>
      <c r="AW89" s="64"/>
      <c r="AX89" s="64"/>
      <c r="AY89" s="64"/>
      <c r="AZ89" s="64"/>
      <c r="BA89" s="64"/>
      <c r="BB89" s="65"/>
      <c r="BC89" s="59"/>
      <c r="BD89" s="60"/>
      <c r="BE89" s="60"/>
      <c r="BF89" s="60"/>
      <c r="BG89" s="61"/>
      <c r="BH89" s="78" t="s">
        <v>77</v>
      </c>
      <c r="BI89" s="79"/>
      <c r="BJ89" s="79"/>
      <c r="BK89" s="79"/>
      <c r="BL89" s="79"/>
      <c r="BM89" s="1"/>
      <c r="BN89" s="13"/>
      <c r="BO89" s="25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6"/>
      <c r="CJ89" s="39"/>
      <c r="CK89" s="39"/>
    </row>
    <row r="90" spans="1:89" ht="24" customHeight="1" thickBot="1" x14ac:dyDescent="0.5">
      <c r="A90" s="139" t="s">
        <v>43</v>
      </c>
      <c r="B90" s="140"/>
      <c r="C90" s="140"/>
      <c r="D90" s="140"/>
      <c r="E90" s="140"/>
      <c r="F90" s="140"/>
      <c r="G90" s="140"/>
      <c r="H90" s="140"/>
      <c r="I90" s="132"/>
      <c r="J90" s="133"/>
      <c r="K90" s="133"/>
      <c r="L90" s="133"/>
      <c r="M90" s="134"/>
      <c r="N90" s="6"/>
      <c r="O90" s="6"/>
      <c r="P90" s="6"/>
      <c r="Q90" s="6"/>
      <c r="R90" s="6"/>
      <c r="S90" s="6"/>
      <c r="T90" s="48"/>
      <c r="U90" s="43"/>
      <c r="V90" s="6"/>
      <c r="W90" s="6"/>
      <c r="X90" s="135"/>
      <c r="Y90" s="136"/>
      <c r="Z90" s="136"/>
      <c r="AA90" s="136"/>
      <c r="AB90" s="136"/>
      <c r="AC90" s="136"/>
      <c r="AD90" s="136"/>
      <c r="AE90" s="136"/>
      <c r="AF90" s="136"/>
      <c r="AG90" s="137"/>
      <c r="AH90" s="44"/>
      <c r="AI90" s="132"/>
      <c r="AJ90" s="133"/>
      <c r="AK90" s="133"/>
      <c r="AL90" s="133"/>
      <c r="AM90" s="134"/>
      <c r="AN90" s="138"/>
      <c r="AO90" s="138"/>
      <c r="AP90" s="138"/>
      <c r="AQ90" s="45"/>
      <c r="AR90" s="120" t="s">
        <v>65</v>
      </c>
      <c r="AS90" s="121"/>
      <c r="AT90" s="121"/>
      <c r="AU90" s="121"/>
      <c r="AV90" s="121"/>
      <c r="AW90" s="121"/>
      <c r="AX90" s="121"/>
      <c r="AY90" s="121"/>
      <c r="AZ90" s="121"/>
      <c r="BA90" s="121"/>
      <c r="BB90" s="122"/>
      <c r="BC90" s="123">
        <f>IF(AND(BC72="無",BC85="無"),"",SUM(AY75:BJ77)+BC82+BM84+BC89)</f>
        <v>0</v>
      </c>
      <c r="BD90" s="124"/>
      <c r="BE90" s="124"/>
      <c r="BF90" s="124"/>
      <c r="BG90" s="125"/>
      <c r="BH90" s="46" t="s">
        <v>77</v>
      </c>
      <c r="BI90" s="47"/>
      <c r="BJ90" s="47"/>
      <c r="BK90" s="47"/>
      <c r="BL90" s="47"/>
      <c r="BM90" s="6"/>
      <c r="BN90" s="48"/>
      <c r="BO90" s="43"/>
      <c r="BP90" s="6"/>
      <c r="BQ90" s="6"/>
      <c r="BR90" s="6"/>
      <c r="BS90" s="6"/>
      <c r="BT90" s="6"/>
      <c r="BU90" s="6"/>
      <c r="BV90" s="6"/>
      <c r="BW90" s="6"/>
      <c r="BX90" s="6"/>
      <c r="BY90" s="6"/>
      <c r="BZ90" s="6"/>
      <c r="CA90" s="6"/>
      <c r="CB90" s="6"/>
      <c r="CC90" s="6"/>
      <c r="CD90" s="6"/>
      <c r="CE90" s="6"/>
      <c r="CF90" s="6"/>
      <c r="CG90" s="6"/>
      <c r="CH90" s="49"/>
      <c r="CJ90" s="39"/>
      <c r="CK90" s="39"/>
    </row>
    <row r="91" spans="1:89" ht="22.05" customHeight="1" x14ac:dyDescent="0.4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50"/>
      <c r="BD91" s="50"/>
      <c r="BE91" s="50"/>
      <c r="BF91" s="50"/>
      <c r="BG91" s="50"/>
      <c r="BH91" s="21"/>
      <c r="BI91" s="21"/>
      <c r="BJ91" s="21"/>
      <c r="BK91" s="21"/>
      <c r="BL91" s="2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1"/>
      <c r="CH91" s="1"/>
      <c r="CJ91" s="51"/>
    </row>
  </sheetData>
  <sheetProtection algorithmName="SHA-512" hashValue="Yz5vYXv0oOKkvrDKSE6jTvePddZ2OrMYLffDkv+NCUFHBMJxG5oWalBvoa3PuZItPxFlUuIUtwuKekjDz3aLYA==" saltValue="jhsTOxRb4F2Vin3aVqRr2g==" spinCount="100000" sheet="1" objects="1" scenarios="1"/>
  <mergeCells count="385">
    <mergeCell ref="A45:H45"/>
    <mergeCell ref="AU23:BD23"/>
    <mergeCell ref="CJ2:CK4"/>
    <mergeCell ref="CJ47:CK49"/>
    <mergeCell ref="J15:K15"/>
    <mergeCell ref="D16:H16"/>
    <mergeCell ref="J16:K16"/>
    <mergeCell ref="M19:Q19"/>
    <mergeCell ref="M21:Q21"/>
    <mergeCell ref="A21:L21"/>
    <mergeCell ref="B5:S6"/>
    <mergeCell ref="F23:S23"/>
    <mergeCell ref="M15:N15"/>
    <mergeCell ref="M16:N16"/>
    <mergeCell ref="D9:M9"/>
    <mergeCell ref="D15:H15"/>
    <mergeCell ref="K13:L13"/>
    <mergeCell ref="F18:J18"/>
    <mergeCell ref="F19:J19"/>
    <mergeCell ref="X45:AG45"/>
    <mergeCell ref="U22:AD22"/>
    <mergeCell ref="Y12:AC12"/>
    <mergeCell ref="Y11:AC11"/>
    <mergeCell ref="U8:AF8"/>
    <mergeCell ref="AR77:AX77"/>
    <mergeCell ref="BF24:BJ24"/>
    <mergeCell ref="BH29:BJ29"/>
    <mergeCell ref="U11:X11"/>
    <mergeCell ref="U12:X12"/>
    <mergeCell ref="BO6:CH6"/>
    <mergeCell ref="BG6:BN6"/>
    <mergeCell ref="AX6:AZ6"/>
    <mergeCell ref="AS13:BM14"/>
    <mergeCell ref="BP34:CG34"/>
    <mergeCell ref="BF21:BJ21"/>
    <mergeCell ref="AX9:BB9"/>
    <mergeCell ref="AX11:BB11"/>
    <mergeCell ref="AX10:BB10"/>
    <mergeCell ref="CD33:CG33"/>
    <mergeCell ref="AY31:BA31"/>
    <mergeCell ref="AY32:BA32"/>
    <mergeCell ref="AU19:BD19"/>
    <mergeCell ref="BF19:BJ19"/>
    <mergeCell ref="AU20:BD20"/>
    <mergeCell ref="AX56:BB56"/>
    <mergeCell ref="BK70:BM70"/>
    <mergeCell ref="AU67:BD67"/>
    <mergeCell ref="F11:J11"/>
    <mergeCell ref="M11:Q11"/>
    <mergeCell ref="F13:J13"/>
    <mergeCell ref="M13:Q13"/>
    <mergeCell ref="I45:M45"/>
    <mergeCell ref="F38:J38"/>
    <mergeCell ref="AF33:AK33"/>
    <mergeCell ref="AF32:AK32"/>
    <mergeCell ref="U30:Z30"/>
    <mergeCell ref="W26:AC26"/>
    <mergeCell ref="X39:AG39"/>
    <mergeCell ref="X40:AG40"/>
    <mergeCell ref="AI40:AM40"/>
    <mergeCell ref="X41:AG41"/>
    <mergeCell ref="AI41:AM41"/>
    <mergeCell ref="AI45:AM45"/>
    <mergeCell ref="AI42:AM42"/>
    <mergeCell ref="C41:S42"/>
    <mergeCell ref="X36:AG36"/>
    <mergeCell ref="X42:AG42"/>
    <mergeCell ref="X37:AG37"/>
    <mergeCell ref="X38:AG38"/>
    <mergeCell ref="X43:AG43"/>
    <mergeCell ref="X44:AG44"/>
    <mergeCell ref="CC2:CG2"/>
    <mergeCell ref="AH9:AN9"/>
    <mergeCell ref="BO4:CH4"/>
    <mergeCell ref="BN2:BW2"/>
    <mergeCell ref="AS6:AW6"/>
    <mergeCell ref="BB6:BF6"/>
    <mergeCell ref="BI7:BM7"/>
    <mergeCell ref="BP8:CG32"/>
    <mergeCell ref="BD9:BH9"/>
    <mergeCell ref="BD10:BH10"/>
    <mergeCell ref="AJ30:AN30"/>
    <mergeCell ref="BK18:BM18"/>
    <mergeCell ref="BK19:BM19"/>
    <mergeCell ref="BK20:BM20"/>
    <mergeCell ref="AR7:BH7"/>
    <mergeCell ref="AR9:AW9"/>
    <mergeCell ref="AL32:AP32"/>
    <mergeCell ref="U4:AQ4"/>
    <mergeCell ref="AT4:BN4"/>
    <mergeCell ref="AO11:AQ11"/>
    <mergeCell ref="AF30:AI30"/>
    <mergeCell ref="BF20:BJ20"/>
    <mergeCell ref="BF23:BJ23"/>
    <mergeCell ref="AU24:BD24"/>
    <mergeCell ref="A43:T43"/>
    <mergeCell ref="A38:E38"/>
    <mergeCell ref="C30:S36"/>
    <mergeCell ref="AA33:AE33"/>
    <mergeCell ref="W27:AC27"/>
    <mergeCell ref="W28:AC28"/>
    <mergeCell ref="U16:AQ16"/>
    <mergeCell ref="U24:AQ24"/>
    <mergeCell ref="U14:AD14"/>
    <mergeCell ref="F24:S24"/>
    <mergeCell ref="W20:AC20"/>
    <mergeCell ref="AE22:AI22"/>
    <mergeCell ref="AA30:AE30"/>
    <mergeCell ref="U5:AD5"/>
    <mergeCell ref="BK21:BM21"/>
    <mergeCell ref="BK22:BM22"/>
    <mergeCell ref="BK23:BM23"/>
    <mergeCell ref="BK24:BM24"/>
    <mergeCell ref="BK25:BM25"/>
    <mergeCell ref="AU18:BD18"/>
    <mergeCell ref="BF18:BJ18"/>
    <mergeCell ref="AU25:BD25"/>
    <mergeCell ref="BF25:BJ25"/>
    <mergeCell ref="BC16:BG16"/>
    <mergeCell ref="AU21:BD21"/>
    <mergeCell ref="AE5:AI5"/>
    <mergeCell ref="AR10:AW10"/>
    <mergeCell ref="AR11:AW11"/>
    <mergeCell ref="AG8:AQ8"/>
    <mergeCell ref="AJ11:AN11"/>
    <mergeCell ref="AU22:BD22"/>
    <mergeCell ref="BF22:BJ22"/>
    <mergeCell ref="W9:AC9"/>
    <mergeCell ref="AE14:AI14"/>
    <mergeCell ref="W17:AC17"/>
    <mergeCell ref="W18:AC18"/>
    <mergeCell ref="W19:AC19"/>
    <mergeCell ref="BO51:CH51"/>
    <mergeCell ref="W54:AC54"/>
    <mergeCell ref="BF67:BJ67"/>
    <mergeCell ref="BC37:BG37"/>
    <mergeCell ref="AI36:AM36"/>
    <mergeCell ref="BC40:BG40"/>
    <mergeCell ref="BC44:BG44"/>
    <mergeCell ref="AX42:BG42"/>
    <mergeCell ref="AN43:AP43"/>
    <mergeCell ref="AI43:AM43"/>
    <mergeCell ref="AR37:BB37"/>
    <mergeCell ref="AR38:BN38"/>
    <mergeCell ref="AR42:AW42"/>
    <mergeCell ref="AR43:AW43"/>
    <mergeCell ref="AR44:BB44"/>
    <mergeCell ref="AN44:AP44"/>
    <mergeCell ref="BH44:BL44"/>
    <mergeCell ref="BK63:BM63"/>
    <mergeCell ref="BK64:BM64"/>
    <mergeCell ref="AN37:AP37"/>
    <mergeCell ref="AR45:BB45"/>
    <mergeCell ref="U33:Z33"/>
    <mergeCell ref="U32:Z32"/>
    <mergeCell ref="AA32:AE32"/>
    <mergeCell ref="AN42:AP42"/>
    <mergeCell ref="AN45:AP45"/>
    <mergeCell ref="AN38:AP38"/>
    <mergeCell ref="AN39:AP39"/>
    <mergeCell ref="AN40:AP40"/>
    <mergeCell ref="AN41:AP41"/>
    <mergeCell ref="AI44:AM44"/>
    <mergeCell ref="AI39:AM39"/>
    <mergeCell ref="F58:J58"/>
    <mergeCell ref="AR52:BH52"/>
    <mergeCell ref="AR54:AW54"/>
    <mergeCell ref="AR55:AW55"/>
    <mergeCell ref="K58:L58"/>
    <mergeCell ref="M58:Q58"/>
    <mergeCell ref="AS58:BM59"/>
    <mergeCell ref="D54:M54"/>
    <mergeCell ref="AX54:BB54"/>
    <mergeCell ref="BD54:BH54"/>
    <mergeCell ref="U56:X56"/>
    <mergeCell ref="Y56:AC56"/>
    <mergeCell ref="AJ56:AN56"/>
    <mergeCell ref="AO56:AQ56"/>
    <mergeCell ref="AX55:BB55"/>
    <mergeCell ref="BD55:BH55"/>
    <mergeCell ref="F56:J56"/>
    <mergeCell ref="M56:Q56"/>
    <mergeCell ref="BI52:BM52"/>
    <mergeCell ref="AH54:AN54"/>
    <mergeCell ref="AG53:AQ53"/>
    <mergeCell ref="AD56:AI56"/>
    <mergeCell ref="AR56:AW56"/>
    <mergeCell ref="U57:X57"/>
    <mergeCell ref="D60:H60"/>
    <mergeCell ref="J60:K60"/>
    <mergeCell ref="M60:N60"/>
    <mergeCell ref="D61:H61"/>
    <mergeCell ref="J61:K61"/>
    <mergeCell ref="M61:N61"/>
    <mergeCell ref="BC61:BG61"/>
    <mergeCell ref="U61:AQ61"/>
    <mergeCell ref="A66:L66"/>
    <mergeCell ref="M66:Q66"/>
    <mergeCell ref="AU66:BD66"/>
    <mergeCell ref="BF66:BJ66"/>
    <mergeCell ref="F63:J63"/>
    <mergeCell ref="AU63:BD63"/>
    <mergeCell ref="BF63:BJ63"/>
    <mergeCell ref="F64:J64"/>
    <mergeCell ref="M64:Q64"/>
    <mergeCell ref="AU64:BD64"/>
    <mergeCell ref="BF64:BJ64"/>
    <mergeCell ref="W62:AC62"/>
    <mergeCell ref="W63:AC63"/>
    <mergeCell ref="W64:AC64"/>
    <mergeCell ref="W65:AC65"/>
    <mergeCell ref="F68:S68"/>
    <mergeCell ref="AU68:BD68"/>
    <mergeCell ref="BF68:BJ68"/>
    <mergeCell ref="BK68:BM68"/>
    <mergeCell ref="F69:S69"/>
    <mergeCell ref="AU69:BD69"/>
    <mergeCell ref="BF69:BJ69"/>
    <mergeCell ref="BK69:BM69"/>
    <mergeCell ref="U69:AQ69"/>
    <mergeCell ref="C75:S81"/>
    <mergeCell ref="AY75:BA75"/>
    <mergeCell ref="BB75:BD75"/>
    <mergeCell ref="BE75:BG75"/>
    <mergeCell ref="BH75:BJ75"/>
    <mergeCell ref="U77:Z77"/>
    <mergeCell ref="AA77:AE77"/>
    <mergeCell ref="AL77:AP77"/>
    <mergeCell ref="AY76:BA76"/>
    <mergeCell ref="BB76:BD76"/>
    <mergeCell ref="BE76:BG76"/>
    <mergeCell ref="BH76:BJ76"/>
    <mergeCell ref="U78:Z78"/>
    <mergeCell ref="AA78:AE78"/>
    <mergeCell ref="AL78:AP78"/>
    <mergeCell ref="AY77:BA77"/>
    <mergeCell ref="BB77:BD77"/>
    <mergeCell ref="BE77:BG77"/>
    <mergeCell ref="BH77:BJ77"/>
    <mergeCell ref="U75:Z75"/>
    <mergeCell ref="AA75:AE75"/>
    <mergeCell ref="AF75:AI75"/>
    <mergeCell ref="AR78:BN78"/>
    <mergeCell ref="AR75:AX75"/>
    <mergeCell ref="W25:AC25"/>
    <mergeCell ref="X85:AG85"/>
    <mergeCell ref="AI85:AM85"/>
    <mergeCell ref="AN85:AP85"/>
    <mergeCell ref="AY29:BA29"/>
    <mergeCell ref="BB29:BD29"/>
    <mergeCell ref="BE29:BG29"/>
    <mergeCell ref="AY30:BA30"/>
    <mergeCell ref="BC45:BG45"/>
    <mergeCell ref="AU70:BD70"/>
    <mergeCell ref="BF70:BJ70"/>
    <mergeCell ref="AJ75:AN75"/>
    <mergeCell ref="AY74:BA74"/>
    <mergeCell ref="BB74:BD74"/>
    <mergeCell ref="BE74:BG74"/>
    <mergeCell ref="BH74:BJ74"/>
    <mergeCell ref="AI37:AM37"/>
    <mergeCell ref="AI38:AM38"/>
    <mergeCell ref="BC82:BG82"/>
    <mergeCell ref="BH82:BL82"/>
    <mergeCell ref="AF77:AK77"/>
    <mergeCell ref="AF78:AK78"/>
    <mergeCell ref="W70:AC70"/>
    <mergeCell ref="W71:AC71"/>
    <mergeCell ref="X88:AG88"/>
    <mergeCell ref="AI88:AM88"/>
    <mergeCell ref="AN88:AP88"/>
    <mergeCell ref="A90:H90"/>
    <mergeCell ref="AR85:BB85"/>
    <mergeCell ref="BC85:BG85"/>
    <mergeCell ref="X83:AG83"/>
    <mergeCell ref="AI83:AM83"/>
    <mergeCell ref="AN83:AP83"/>
    <mergeCell ref="AR87:AW87"/>
    <mergeCell ref="AX87:BG87"/>
    <mergeCell ref="X86:AG86"/>
    <mergeCell ref="AI86:AM86"/>
    <mergeCell ref="AN86:AP86"/>
    <mergeCell ref="A88:T88"/>
    <mergeCell ref="BH89:BL89"/>
    <mergeCell ref="AR90:BB90"/>
    <mergeCell ref="BC90:BG90"/>
    <mergeCell ref="C86:S87"/>
    <mergeCell ref="X87:AG87"/>
    <mergeCell ref="AI87:AM87"/>
    <mergeCell ref="AN87:AP87"/>
    <mergeCell ref="X89:AG89"/>
    <mergeCell ref="AI89:AM89"/>
    <mergeCell ref="AN89:AP89"/>
    <mergeCell ref="AR88:AW88"/>
    <mergeCell ref="AX88:BG88"/>
    <mergeCell ref="I90:M90"/>
    <mergeCell ref="X90:AG90"/>
    <mergeCell ref="AI90:AM90"/>
    <mergeCell ref="AN90:AP90"/>
    <mergeCell ref="AR89:BB89"/>
    <mergeCell ref="BC89:BG89"/>
    <mergeCell ref="BB30:BD30"/>
    <mergeCell ref="BB31:BD31"/>
    <mergeCell ref="BB32:BD32"/>
    <mergeCell ref="BE30:BG30"/>
    <mergeCell ref="BH2:BM2"/>
    <mergeCell ref="U53:AF53"/>
    <mergeCell ref="U59:AD59"/>
    <mergeCell ref="AE59:AI59"/>
    <mergeCell ref="U1:BG2"/>
    <mergeCell ref="AH27:AP28"/>
    <mergeCell ref="AR12:BN12"/>
    <mergeCell ref="AR16:BB16"/>
    <mergeCell ref="AR27:BB27"/>
    <mergeCell ref="AR41:BN41"/>
    <mergeCell ref="AR57:BN57"/>
    <mergeCell ref="BH30:BJ30"/>
    <mergeCell ref="BH31:BJ31"/>
    <mergeCell ref="BH32:BJ32"/>
    <mergeCell ref="BC39:BG39"/>
    <mergeCell ref="AR40:BB40"/>
    <mergeCell ref="AR39:BB39"/>
    <mergeCell ref="AU34:BL35"/>
    <mergeCell ref="AR33:BN33"/>
    <mergeCell ref="AX43:BG43"/>
    <mergeCell ref="BE31:BG31"/>
    <mergeCell ref="BE32:BG32"/>
    <mergeCell ref="Y57:AC57"/>
    <mergeCell ref="BP53:CG77"/>
    <mergeCell ref="AE67:AI67"/>
    <mergeCell ref="BK66:BM66"/>
    <mergeCell ref="AH72:AP73"/>
    <mergeCell ref="AR72:BB72"/>
    <mergeCell ref="AR86:BN86"/>
    <mergeCell ref="CD78:CG78"/>
    <mergeCell ref="BP79:CG79"/>
    <mergeCell ref="W72:AC72"/>
    <mergeCell ref="W73:AC73"/>
    <mergeCell ref="AR31:AX31"/>
    <mergeCell ref="AR32:AX32"/>
    <mergeCell ref="CC47:CG47"/>
    <mergeCell ref="U49:AQ49"/>
    <mergeCell ref="AT49:BN49"/>
    <mergeCell ref="BO49:CH49"/>
    <mergeCell ref="AR76:AX76"/>
    <mergeCell ref="BH39:BL39"/>
    <mergeCell ref="BH37:BL37"/>
    <mergeCell ref="AN36:AP36"/>
    <mergeCell ref="AL33:AP33"/>
    <mergeCell ref="X84:AG84"/>
    <mergeCell ref="AI84:AM84"/>
    <mergeCell ref="AN84:AP84"/>
    <mergeCell ref="AR83:BN83"/>
    <mergeCell ref="AR84:BB84"/>
    <mergeCell ref="BC84:BG84"/>
    <mergeCell ref="BH84:BL84"/>
    <mergeCell ref="AU79:BL80"/>
    <mergeCell ref="X81:AG81"/>
    <mergeCell ref="AI81:AM81"/>
    <mergeCell ref="AN81:AP81"/>
    <mergeCell ref="X82:AG82"/>
    <mergeCell ref="A83:E83"/>
    <mergeCell ref="F83:J83"/>
    <mergeCell ref="AI82:AM82"/>
    <mergeCell ref="AN82:AP82"/>
    <mergeCell ref="AR82:BB82"/>
    <mergeCell ref="B50:S51"/>
    <mergeCell ref="AD11:AI11"/>
    <mergeCell ref="R19:T19"/>
    <mergeCell ref="R64:T64"/>
    <mergeCell ref="U50:AD50"/>
    <mergeCell ref="AE50:AI50"/>
    <mergeCell ref="AS51:AW51"/>
    <mergeCell ref="AX51:AZ51"/>
    <mergeCell ref="BB51:BF51"/>
    <mergeCell ref="BC27:BJ27"/>
    <mergeCell ref="BC72:BJ72"/>
    <mergeCell ref="AR30:AX30"/>
    <mergeCell ref="BG51:BN51"/>
    <mergeCell ref="U67:AD67"/>
    <mergeCell ref="AR61:BB61"/>
    <mergeCell ref="BK67:BM67"/>
    <mergeCell ref="AU65:BD65"/>
    <mergeCell ref="BF65:BJ65"/>
    <mergeCell ref="BK65:BM65"/>
  </mergeCells>
  <phoneticPr fontId="2"/>
  <conditionalFormatting sqref="W17:AC20">
    <cfRule type="expression" dxfId="19" priority="78">
      <formula>$AE$14="無"</formula>
    </cfRule>
  </conditionalFormatting>
  <conditionalFormatting sqref="W25:AC28">
    <cfRule type="expression" dxfId="18" priority="79">
      <formula>$AE$22="無"</formula>
    </cfRule>
  </conditionalFormatting>
  <conditionalFormatting sqref="W62:AC65">
    <cfRule type="expression" dxfId="17" priority="16">
      <formula>$AE$59="無"</formula>
    </cfRule>
  </conditionalFormatting>
  <conditionalFormatting sqref="W70:AC73">
    <cfRule type="expression" dxfId="16" priority="80">
      <formula>$AE$67="無"</formula>
    </cfRule>
  </conditionalFormatting>
  <conditionalFormatting sqref="X37:AG45 AI37:AP45">
    <cfRule type="expression" dxfId="15" priority="82">
      <formula>AND($AL$32="無",$AL$33="無")</formula>
    </cfRule>
  </conditionalFormatting>
  <conditionalFormatting sqref="X82:AG90 AI82:AP90">
    <cfRule type="expression" dxfId="14" priority="84">
      <formula>AND($AL$77="無",$AL$78="無")</formula>
    </cfRule>
  </conditionalFormatting>
  <conditionalFormatting sqref="AH9">
    <cfRule type="expression" dxfId="13" priority="77">
      <formula>W9&lt;&gt;"5期"</formula>
    </cfRule>
  </conditionalFormatting>
  <conditionalFormatting sqref="AH27">
    <cfRule type="expression" dxfId="12" priority="3">
      <formula>IF(COUNTIF($W$25:$AC$28,"*その他*")&lt;1,TRUE,FALSE)</formula>
    </cfRule>
  </conditionalFormatting>
  <conditionalFormatting sqref="AH54">
    <cfRule type="expression" dxfId="11" priority="15">
      <formula>W54&lt;&gt;"5期"</formula>
    </cfRule>
  </conditionalFormatting>
  <conditionalFormatting sqref="AH72">
    <cfRule type="expression" dxfId="10" priority="1">
      <formula>IF(COUNTIF($W$70:$AC$73,"*その他*")&lt;1,TRUE,FALSE)</formula>
    </cfRule>
  </conditionalFormatting>
  <conditionalFormatting sqref="AU19:BD25 BF19:BM25">
    <cfRule type="expression" dxfId="9" priority="66">
      <formula>$BC$16="無"</formula>
    </cfRule>
  </conditionalFormatting>
  <conditionalFormatting sqref="AU64:BD70 BF64:BM70">
    <cfRule type="expression" dxfId="8" priority="14">
      <formula>$BC$61="無"</formula>
    </cfRule>
  </conditionalFormatting>
  <conditionalFormatting sqref="AX42:BG43 BC44">
    <cfRule type="expression" dxfId="7" priority="64">
      <formula>$BC$40="無"</formula>
    </cfRule>
  </conditionalFormatting>
  <conditionalFormatting sqref="AX87:BG88 BC89">
    <cfRule type="expression" dxfId="6" priority="13">
      <formula>$BC$85="無"</formula>
    </cfRule>
  </conditionalFormatting>
  <conditionalFormatting sqref="AY30:BJ32 AU34 BC37 BC39">
    <cfRule type="expression" dxfId="5" priority="4">
      <formula>$BC$27="無"</formula>
    </cfRule>
  </conditionalFormatting>
  <conditionalFormatting sqref="AY75:BJ77 AU79 BC82 BC84">
    <cfRule type="expression" dxfId="4" priority="8">
      <formula>$BC$72="無"</formula>
    </cfRule>
  </conditionalFormatting>
  <conditionalFormatting sqref="BC45">
    <cfRule type="expression" dxfId="3" priority="6">
      <formula>AND($BC$27="無",$BC$40="無")</formula>
    </cfRule>
  </conditionalFormatting>
  <conditionalFormatting sqref="BC90">
    <cfRule type="expression" dxfId="2" priority="5">
      <formula>AND($BC$72="無",$BC$85="無")</formula>
    </cfRule>
  </conditionalFormatting>
  <conditionalFormatting sqref="BD9:BH10">
    <cfRule type="expression" dxfId="1" priority="55">
      <formula>AX9="無"</formula>
    </cfRule>
  </conditionalFormatting>
  <conditionalFormatting sqref="BD54:BH55">
    <cfRule type="expression" dxfId="0" priority="12">
      <formula>AX54="無"</formula>
    </cfRule>
  </conditionalFormatting>
  <dataValidations count="17">
    <dataValidation type="list" allowBlank="1" showErrorMessage="1" sqref="F13:J13 F58:J58" xr:uid="{41858A6F-861B-47F4-86EE-BF164D902569}">
      <formula1>"男,女"</formula1>
    </dataValidation>
    <dataValidation type="list" allowBlank="1" showInputMessage="1" showErrorMessage="1" sqref="F23 F68" xr:uid="{C81C9F85-CABE-40D3-B597-89A6195E9F4B}">
      <formula1>"1型,2型,妊娠,その他：遺伝子異常が同定されたもの,その他：他の疾患・条件に伴うもの"</formula1>
    </dataValidation>
    <dataValidation type="list" allowBlank="1" showInputMessage="1" showErrorMessage="1" sqref="F24 F69" xr:uid="{8C22A12B-328E-4BD5-B498-240F2ADF7B6E}">
      <formula1>"インスリン依存状態,インスリン非依存状態"</formula1>
    </dataValidation>
    <dataValidation type="list" allowBlank="1" showErrorMessage="1" sqref="BC40:BG40 AA32:AE32 AL32:AP33 AX9:BB11 BC16:BG16 I45:M45 AE14:AI14 AE22:AI22 BC85:BG85 AA77:AE77 AL77:AP78 AX54:BB56 BC61:BG61 I90:M90 AE59:AI59 AE67:AI67" xr:uid="{425F0625-A55F-4B20-A545-2CD0DD8BFB7E}">
      <formula1>"無,有"</formula1>
    </dataValidation>
    <dataValidation type="list" allowBlank="1" showErrorMessage="1" sqref="AE5:AI5 AE50:AI50" xr:uid="{58A1D5CE-0E51-4045-ADCC-9E1EB07E1851}">
      <formula1>"無,単純,増殖前,増殖,停止"</formula1>
    </dataValidation>
    <dataValidation type="list" allowBlank="1" showErrorMessage="1" sqref="W9 W54" xr:uid="{F7060C05-347D-4602-A243-DE3941611BB5}">
      <formula1>"無または1期,2期,3期,4期,5期"</formula1>
    </dataValidation>
    <dataValidation type="list" allowBlank="1" showInputMessage="1" showErrorMessage="1" sqref="J15:K16 J60:K61" xr:uid="{7189630F-011B-445D-BC5A-F60C6FCF5433}">
      <formula1>"1,2,3,4,5,6,7,8,9,10,11,12"</formula1>
    </dataValidation>
    <dataValidation type="list" allowBlank="1" showInputMessage="1" showErrorMessage="1" sqref="M15:N16 M60:N61" xr:uid="{0141E9B5-86FD-48F9-859D-FEEBCA21C54C}">
      <formula1>"1,2,3,4,5,6,7,8,9,10,11,12,13,14,15,16,17,18,19,20,21,22,23,24,25,26,27,28,29,30,31"</formula1>
    </dataValidation>
    <dataValidation type="whole" allowBlank="1" showInputMessage="1" showErrorMessage="1" errorTitle="エラー" error="有効な西暦を記入してください" sqref="D15:H16 D60:H61" xr:uid="{3A8A8BDE-E4DE-497A-A9B2-4C5752605A15}">
      <formula1>1900</formula1>
      <formula2>YEAR(TODAY())</formula2>
    </dataValidation>
    <dataValidation type="list" allowBlank="1" showErrorMessage="1" sqref="AH9 AH54" xr:uid="{EB0A1AE6-10D2-4749-83D0-3B73EF3F0606}">
      <formula1>"透析診療中,腎移植後"</formula1>
    </dataValidation>
    <dataValidation type="list" allowBlank="1" showInputMessage="1" showErrorMessage="1" sqref="W62:AC65 W17:AC20" xr:uid="{05B827F9-EFA8-47DE-AE4E-2BDCAD44BB0E}">
      <formula1>"感覚・運動神経,自律神経,単神経"</formula1>
    </dataValidation>
    <dataValidation type="list" allowBlank="1" showInputMessage="1" showErrorMessage="1" sqref="W25:W28 W70:W73" xr:uid="{E5D045A5-C5A5-41E6-B9F6-BD8863A58550}">
      <formula1>"脳,冠動脈,末梢神経,その他"</formula1>
    </dataValidation>
    <dataValidation type="list" allowBlank="1" showErrorMessage="1" sqref="AA33:AE33 AA78:AE78" xr:uid="{B1165D9F-D31C-41B7-9317-CDCDD0E4143D}">
      <formula1>"無,Ⅰ,Ⅱa,Ⅱb,Ⅲ,Ⅳ,Ⅴ"</formula1>
    </dataValidation>
    <dataValidation type="list" allowBlank="1" showErrorMessage="1" sqref="BC27 BC72" xr:uid="{987FA89F-3CE1-4528-9A3E-6F312A6B9B85}">
      <formula1>"無,有,有(CSII)"</formula1>
    </dataValidation>
    <dataValidation type="whole" operator="lessThanOrEqual" allowBlank="1" showInputMessage="1" showErrorMessage="1" errorTitle="エラー" error="「診断を受けた年齢」が「患者年齢」よりも大きい数値になっています" sqref="M21:Q21 M66:Q66" xr:uid="{1E3EE523-2E1F-45FE-9B6B-331B6F625871}">
      <formula1>M13</formula1>
    </dataValidation>
    <dataValidation type="list" allowBlank="1" showInputMessage="1" showErrorMessage="1" sqref="AN37:AP45 AN82:AP90" xr:uid="{6250C3E0-2573-4ACB-BC38-A7F9657D0860}">
      <formula1>"mg/日,g/日"</formula1>
    </dataValidation>
    <dataValidation type="list" allowBlank="1" showInputMessage="1" showErrorMessage="1" sqref="BK19:BM25 BK64:BM70" xr:uid="{39CEE328-51CD-4BAD-AD69-A5C7A68C93E4}">
      <formula1>"mg/日,mg/週"</formula1>
    </dataValidation>
  </dataValidations>
  <pageMargins left="0.25" right="0.25" top="0.75" bottom="0.75" header="0.3" footer="0.3"/>
  <pageSetup paperSize="9" scale="3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症例報告</vt:lpstr>
      <vt:lpstr>症例報告!Print_Area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高橋浩介</dc:creator>
  <cp:lastModifiedBy>田中 拓也</cp:lastModifiedBy>
  <cp:lastPrinted>2026-03-24T07:47:27Z</cp:lastPrinted>
  <dcterms:created xsi:type="dcterms:W3CDTF">2025-01-31T06:16:07Z</dcterms:created>
  <dcterms:modified xsi:type="dcterms:W3CDTF">2026-03-24T07:49:10Z</dcterms:modified>
</cp:coreProperties>
</file>